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omments1.xml" ContentType="application/vnd.openxmlformats-officedocument.spreadsheetml.comments+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4.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6.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7.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8.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is Filipe Costa\Dropbox\BritoCostaeSantos1\Demand shocks in Portugal\"/>
    </mc:Choice>
  </mc:AlternateContent>
  <xr:revisionPtr revIDLastSave="0" documentId="13_ncr:1_{BD95B094-68AC-43F7-85BF-96561B151941}" xr6:coauthVersionLast="46" xr6:coauthVersionMax="46" xr10:uidLastSave="{00000000-0000-0000-0000-000000000000}"/>
  <bookViews>
    <workbookView xWindow="-120" yWindow="-120" windowWidth="29040" windowHeight="15840" firstSheet="3" activeTab="10" xr2:uid="{2EDB0F3E-F878-492A-9CD1-2A37B6264908}"/>
  </bookViews>
  <sheets>
    <sheet name="Data B&amp;Q" sheetId="2" r:id="rId1"/>
    <sheet name="Blanchard &amp; Quah" sheetId="1" r:id="rId2"/>
    <sheet name="Data Alesina et al" sheetId="3" r:id="rId3"/>
    <sheet name="Alesina et al" sheetId="4" r:id="rId4"/>
    <sheet name="Data Corsetti et al" sheetId="7" r:id="rId5"/>
    <sheet name="Corsetti et al" sheetId="11" r:id="rId6"/>
    <sheet name="Data Alves et al" sheetId="10" r:id="rId7"/>
    <sheet name="Alves et al" sheetId="6" r:id="rId8"/>
    <sheet name="Data foreign demand" sheetId="12" r:id="rId9"/>
    <sheet name="Foreign demand" sheetId="13" r:id="rId10"/>
    <sheet name="All together now" sheetId="14" r:id="rId11"/>
  </sheets>
  <externalReferences>
    <externalReference r:id="rId12"/>
    <externalReference r:id="rId1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4" l="1"/>
  <c r="N6" i="14"/>
  <c r="N5" i="14"/>
  <c r="L5" i="14"/>
  <c r="N4" i="14"/>
  <c r="L4" i="14"/>
  <c r="N3" i="14"/>
  <c r="I8" i="14" s="1"/>
  <c r="M3" i="14"/>
  <c r="I7" i="14" s="1"/>
  <c r="L3" i="14"/>
  <c r="I6" i="14" s="1"/>
  <c r="K3" i="14"/>
  <c r="I5" i="14" s="1"/>
  <c r="J3" i="14"/>
  <c r="I4" i="14" s="1"/>
  <c r="F12" i="14"/>
  <c r="F11" i="14"/>
  <c r="F10" i="14"/>
  <c r="F9" i="14"/>
  <c r="F8" i="14"/>
  <c r="F7" i="14"/>
  <c r="F6" i="14"/>
  <c r="F5" i="14"/>
  <c r="F4" i="14"/>
  <c r="F3" i="14"/>
  <c r="E12" i="14"/>
  <c r="E11" i="14"/>
  <c r="E10" i="14"/>
  <c r="E9" i="14"/>
  <c r="C12" i="14"/>
  <c r="C11" i="14"/>
  <c r="C10" i="14"/>
  <c r="C9" i="14"/>
  <c r="C8" i="14"/>
  <c r="C7" i="14"/>
  <c r="C6" i="14"/>
  <c r="C5" i="14"/>
  <c r="C4" i="14"/>
  <c r="C3" i="14"/>
  <c r="D12" i="14"/>
  <c r="D11" i="14"/>
  <c r="D10" i="14"/>
  <c r="D9" i="14"/>
  <c r="D8" i="14"/>
  <c r="D7" i="14"/>
  <c r="D6" i="14"/>
  <c r="D5" i="14"/>
  <c r="D4" i="14"/>
  <c r="D3" i="14"/>
  <c r="B12" i="14"/>
  <c r="A12" i="14"/>
  <c r="B11" i="14"/>
  <c r="A11" i="14"/>
  <c r="B10" i="14"/>
  <c r="A10" i="14"/>
  <c r="B9" i="14"/>
  <c r="A9" i="14"/>
  <c r="B8" i="14"/>
  <c r="A8" i="14"/>
  <c r="B7" i="14"/>
  <c r="A7" i="14"/>
  <c r="B6" i="14"/>
  <c r="A6" i="14"/>
  <c r="B5" i="14"/>
  <c r="A5" i="14"/>
  <c r="B4" i="14"/>
  <c r="A4" i="14"/>
  <c r="B3" i="14"/>
  <c r="K4" i="14" s="1"/>
  <c r="A3" i="14"/>
  <c r="N7" i="14" l="1"/>
  <c r="M4" i="14"/>
  <c r="M5" i="14"/>
  <c r="E23" i="13" l="1"/>
  <c r="F100" i="13"/>
  <c r="E100" i="13"/>
  <c r="A100" i="13"/>
  <c r="F99" i="13"/>
  <c r="E99" i="13"/>
  <c r="A99" i="13"/>
  <c r="F98" i="13"/>
  <c r="E98" i="13"/>
  <c r="A98" i="13"/>
  <c r="F97" i="13"/>
  <c r="E97" i="13"/>
  <c r="A97" i="13"/>
  <c r="F96" i="13"/>
  <c r="E96" i="13"/>
  <c r="A96" i="13"/>
  <c r="F95" i="13"/>
  <c r="E95" i="13"/>
  <c r="A95" i="13"/>
  <c r="F94" i="13"/>
  <c r="E94" i="13"/>
  <c r="A94" i="13"/>
  <c r="F93" i="13"/>
  <c r="E93" i="13"/>
  <c r="A93" i="13"/>
  <c r="F92" i="13"/>
  <c r="E92" i="13"/>
  <c r="A92" i="13"/>
  <c r="A91" i="13"/>
  <c r="F90" i="13"/>
  <c r="E90" i="13"/>
  <c r="H100" i="6"/>
  <c r="F100" i="6"/>
  <c r="E100" i="6"/>
  <c r="A100" i="6"/>
  <c r="H99" i="6"/>
  <c r="F99" i="6"/>
  <c r="E99" i="6"/>
  <c r="A99" i="6"/>
  <c r="H98" i="6"/>
  <c r="F98" i="6"/>
  <c r="E98" i="6"/>
  <c r="A98" i="6"/>
  <c r="F97" i="6"/>
  <c r="A97" i="6"/>
  <c r="F96" i="6"/>
  <c r="A96" i="6"/>
  <c r="H95" i="6"/>
  <c r="F95" i="6"/>
  <c r="E95" i="6"/>
  <c r="A95" i="6"/>
  <c r="H94" i="6"/>
  <c r="F94" i="6"/>
  <c r="E94" i="6"/>
  <c r="A94" i="6"/>
  <c r="H93" i="6"/>
  <c r="F93" i="6"/>
  <c r="E93" i="6"/>
  <c r="A93" i="6"/>
  <c r="H92" i="6"/>
  <c r="F92" i="6"/>
  <c r="E92" i="6"/>
  <c r="A92" i="6"/>
  <c r="A91" i="6"/>
  <c r="H90" i="6"/>
  <c r="F90" i="6"/>
  <c r="E90" i="6"/>
  <c r="Z23" i="11"/>
  <c r="E23" i="11"/>
  <c r="AA100" i="11"/>
  <c r="Z100" i="11"/>
  <c r="X100" i="11"/>
  <c r="U100" i="11"/>
  <c r="R100" i="11"/>
  <c r="O100" i="11"/>
  <c r="L100" i="11"/>
  <c r="I100" i="11"/>
  <c r="F100" i="11"/>
  <c r="E100" i="11"/>
  <c r="A100" i="11"/>
  <c r="AA99" i="11"/>
  <c r="Z99" i="11"/>
  <c r="X99" i="11"/>
  <c r="U99" i="11"/>
  <c r="R99" i="11"/>
  <c r="O99" i="11"/>
  <c r="L99" i="11"/>
  <c r="I99" i="11"/>
  <c r="F99" i="11"/>
  <c r="E99" i="11"/>
  <c r="A99" i="11"/>
  <c r="AA98" i="11"/>
  <c r="Z98" i="11"/>
  <c r="X98" i="11"/>
  <c r="U98" i="11"/>
  <c r="R98" i="11"/>
  <c r="O98" i="11"/>
  <c r="L98" i="11"/>
  <c r="I98" i="11"/>
  <c r="F98" i="11"/>
  <c r="E98" i="11"/>
  <c r="A98" i="11"/>
  <c r="AA97" i="11"/>
  <c r="Z97" i="11"/>
  <c r="X97" i="11"/>
  <c r="U97" i="11"/>
  <c r="R97" i="11"/>
  <c r="O97" i="11"/>
  <c r="L97" i="11"/>
  <c r="I97" i="11"/>
  <c r="F97" i="11"/>
  <c r="E97" i="11"/>
  <c r="A97" i="11"/>
  <c r="AA96" i="11"/>
  <c r="Z96" i="11"/>
  <c r="X96" i="11"/>
  <c r="U96" i="11"/>
  <c r="R96" i="11"/>
  <c r="O96" i="11"/>
  <c r="L96" i="11"/>
  <c r="I96" i="11"/>
  <c r="F96" i="11"/>
  <c r="E96" i="11"/>
  <c r="A96" i="11"/>
  <c r="AA95" i="11"/>
  <c r="Z95" i="11"/>
  <c r="X95" i="11"/>
  <c r="U95" i="11"/>
  <c r="R95" i="11"/>
  <c r="O95" i="11"/>
  <c r="L95" i="11"/>
  <c r="I95" i="11"/>
  <c r="F95" i="11"/>
  <c r="E95" i="11"/>
  <c r="A95" i="11"/>
  <c r="AA94" i="11"/>
  <c r="Z94" i="11"/>
  <c r="X94" i="11"/>
  <c r="U94" i="11"/>
  <c r="R94" i="11"/>
  <c r="O94" i="11"/>
  <c r="L94" i="11"/>
  <c r="I94" i="11"/>
  <c r="F94" i="11"/>
  <c r="E94" i="11"/>
  <c r="A94" i="11"/>
  <c r="AA93" i="11"/>
  <c r="Z93" i="11"/>
  <c r="X93" i="11"/>
  <c r="U93" i="11"/>
  <c r="R93" i="11"/>
  <c r="O93" i="11"/>
  <c r="L93" i="11"/>
  <c r="I93" i="11"/>
  <c r="F93" i="11"/>
  <c r="E93" i="11"/>
  <c r="A93" i="11"/>
  <c r="AA92" i="11"/>
  <c r="Z92" i="11"/>
  <c r="X92" i="11"/>
  <c r="U92" i="11"/>
  <c r="R92" i="11"/>
  <c r="O92" i="11"/>
  <c r="L92" i="11"/>
  <c r="I92" i="11"/>
  <c r="F92" i="11"/>
  <c r="E92" i="11"/>
  <c r="A92" i="11"/>
  <c r="A91" i="11"/>
  <c r="AA90" i="11"/>
  <c r="Z90" i="11"/>
  <c r="X90" i="11"/>
  <c r="W90" i="11"/>
  <c r="U90" i="11"/>
  <c r="T90" i="11"/>
  <c r="R90" i="11"/>
  <c r="Q90" i="11"/>
  <c r="O90" i="11"/>
  <c r="N90" i="11"/>
  <c r="L90" i="11"/>
  <c r="K90" i="11"/>
  <c r="I90" i="11"/>
  <c r="H90" i="11"/>
  <c r="F90" i="11"/>
  <c r="E90" i="11"/>
  <c r="AD100" i="4"/>
  <c r="AC100" i="4"/>
  <c r="AD99" i="4"/>
  <c r="AC99" i="4"/>
  <c r="AD98" i="4"/>
  <c r="AC98" i="4"/>
  <c r="AD97" i="4"/>
  <c r="AC97" i="4"/>
  <c r="AD96" i="4"/>
  <c r="AC96" i="4"/>
  <c r="AD95" i="4"/>
  <c r="AC95" i="4"/>
  <c r="AD94" i="4"/>
  <c r="AC94" i="4"/>
  <c r="AD93" i="4"/>
  <c r="AC93" i="4"/>
  <c r="AC23" i="4" s="1"/>
  <c r="AD92" i="4"/>
  <c r="AC92" i="4"/>
  <c r="AD90" i="4"/>
  <c r="AC90" i="4"/>
  <c r="Z23" i="4"/>
  <c r="W23" i="4"/>
  <c r="T23" i="4"/>
  <c r="Q23" i="4"/>
  <c r="N23" i="4"/>
  <c r="K23" i="4"/>
  <c r="H23" i="4"/>
  <c r="E23" i="4"/>
  <c r="AA100" i="4"/>
  <c r="Z100" i="4"/>
  <c r="X100" i="4"/>
  <c r="W100" i="4"/>
  <c r="U100" i="4"/>
  <c r="T100" i="4"/>
  <c r="R100" i="4"/>
  <c r="Q100" i="4"/>
  <c r="O100" i="4"/>
  <c r="N100" i="4"/>
  <c r="L100" i="4"/>
  <c r="K100" i="4"/>
  <c r="I100" i="4"/>
  <c r="H100" i="4"/>
  <c r="F100" i="4"/>
  <c r="E100" i="4"/>
  <c r="A100" i="4"/>
  <c r="AA99" i="4"/>
  <c r="Z99" i="4"/>
  <c r="X99" i="4"/>
  <c r="W99" i="4"/>
  <c r="U99" i="4"/>
  <c r="T99" i="4"/>
  <c r="R99" i="4"/>
  <c r="Q99" i="4"/>
  <c r="O99" i="4"/>
  <c r="N99" i="4"/>
  <c r="L99" i="4"/>
  <c r="K99" i="4"/>
  <c r="I99" i="4"/>
  <c r="H99" i="4"/>
  <c r="F99" i="4"/>
  <c r="E99" i="4"/>
  <c r="A99" i="4"/>
  <c r="AA98" i="4"/>
  <c r="Z98" i="4"/>
  <c r="X98" i="4"/>
  <c r="W98" i="4"/>
  <c r="U98" i="4"/>
  <c r="T98" i="4"/>
  <c r="R98" i="4"/>
  <c r="Q98" i="4"/>
  <c r="O98" i="4"/>
  <c r="N98" i="4"/>
  <c r="L98" i="4"/>
  <c r="K98" i="4"/>
  <c r="I98" i="4"/>
  <c r="H98" i="4"/>
  <c r="F98" i="4"/>
  <c r="E98" i="4"/>
  <c r="A98" i="4"/>
  <c r="AA97" i="4"/>
  <c r="Z97" i="4"/>
  <c r="X97" i="4"/>
  <c r="W97" i="4"/>
  <c r="U97" i="4"/>
  <c r="T97" i="4"/>
  <c r="R97" i="4"/>
  <c r="Q97" i="4"/>
  <c r="O97" i="4"/>
  <c r="N97" i="4"/>
  <c r="L97" i="4"/>
  <c r="K97" i="4"/>
  <c r="I97" i="4"/>
  <c r="H97" i="4"/>
  <c r="F97" i="4"/>
  <c r="E97" i="4"/>
  <c r="A97" i="4"/>
  <c r="AA96" i="4"/>
  <c r="Z96" i="4"/>
  <c r="X96" i="4"/>
  <c r="W96" i="4"/>
  <c r="U96" i="4"/>
  <c r="T96" i="4"/>
  <c r="R96" i="4"/>
  <c r="Q96" i="4"/>
  <c r="O96" i="4"/>
  <c r="N96" i="4"/>
  <c r="L96" i="4"/>
  <c r="K96" i="4"/>
  <c r="I96" i="4"/>
  <c r="H96" i="4"/>
  <c r="F96" i="4"/>
  <c r="E96" i="4"/>
  <c r="A96" i="4"/>
  <c r="AA95" i="4"/>
  <c r="Z95" i="4"/>
  <c r="X95" i="4"/>
  <c r="W95" i="4"/>
  <c r="U95" i="4"/>
  <c r="T95" i="4"/>
  <c r="R95" i="4"/>
  <c r="Q95" i="4"/>
  <c r="O95" i="4"/>
  <c r="N95" i="4"/>
  <c r="L95" i="4"/>
  <c r="K95" i="4"/>
  <c r="I95" i="4"/>
  <c r="H95" i="4"/>
  <c r="F95" i="4"/>
  <c r="E95" i="4"/>
  <c r="A95" i="4"/>
  <c r="AA94" i="4"/>
  <c r="Z94" i="4"/>
  <c r="X94" i="4"/>
  <c r="W94" i="4"/>
  <c r="U94" i="4"/>
  <c r="T94" i="4"/>
  <c r="R94" i="4"/>
  <c r="Q94" i="4"/>
  <c r="O94" i="4"/>
  <c r="N94" i="4"/>
  <c r="L94" i="4"/>
  <c r="K94" i="4"/>
  <c r="I94" i="4"/>
  <c r="H94" i="4"/>
  <c r="F94" i="4"/>
  <c r="E94" i="4"/>
  <c r="A94" i="4"/>
  <c r="AA93" i="4"/>
  <c r="Z93" i="4"/>
  <c r="X93" i="4"/>
  <c r="W93" i="4"/>
  <c r="U93" i="4"/>
  <c r="T93" i="4"/>
  <c r="R93" i="4"/>
  <c r="Q93" i="4"/>
  <c r="O93" i="4"/>
  <c r="N93" i="4"/>
  <c r="L93" i="4"/>
  <c r="K93" i="4"/>
  <c r="I93" i="4"/>
  <c r="H93" i="4"/>
  <c r="F93" i="4"/>
  <c r="E93" i="4"/>
  <c r="A93" i="4"/>
  <c r="AA92" i="4"/>
  <c r="Z92" i="4"/>
  <c r="X92" i="4"/>
  <c r="W92" i="4"/>
  <c r="U92" i="4"/>
  <c r="T92" i="4"/>
  <c r="R92" i="4"/>
  <c r="Q92" i="4"/>
  <c r="O92" i="4"/>
  <c r="N92" i="4"/>
  <c r="L92" i="4"/>
  <c r="K92" i="4"/>
  <c r="I92" i="4"/>
  <c r="H92" i="4"/>
  <c r="F92" i="4"/>
  <c r="E92" i="4"/>
  <c r="A92" i="4"/>
  <c r="A91" i="4"/>
  <c r="AA90" i="4"/>
  <c r="Z90" i="4"/>
  <c r="X90" i="4"/>
  <c r="W90" i="4"/>
  <c r="U90" i="4"/>
  <c r="T90" i="4"/>
  <c r="R90" i="4"/>
  <c r="Q90" i="4"/>
  <c r="O90" i="4"/>
  <c r="N90" i="4"/>
  <c r="L90" i="4"/>
  <c r="K90" i="4"/>
  <c r="I90" i="4"/>
  <c r="H90" i="4"/>
  <c r="F90" i="4"/>
  <c r="E90" i="4"/>
  <c r="AA23" i="1"/>
  <c r="Z23" i="1"/>
  <c r="F23" i="1"/>
  <c r="E23" i="1"/>
  <c r="F86" i="13"/>
  <c r="F85" i="13"/>
  <c r="F84" i="13"/>
  <c r="F83" i="13"/>
  <c r="F82" i="13"/>
  <c r="F81" i="13"/>
  <c r="F80" i="13"/>
  <c r="F79" i="13"/>
  <c r="F78" i="13"/>
  <c r="C76" i="13"/>
  <c r="F72" i="13"/>
  <c r="F71" i="13"/>
  <c r="F70" i="13"/>
  <c r="F69" i="13"/>
  <c r="F68" i="13"/>
  <c r="F67" i="13"/>
  <c r="F66" i="13"/>
  <c r="F65" i="13"/>
  <c r="F64" i="13"/>
  <c r="F63" i="13"/>
  <c r="A63" i="13"/>
  <c r="A77" i="13" s="1"/>
  <c r="F62" i="13"/>
  <c r="F76" i="13" s="1"/>
  <c r="E62" i="13"/>
  <c r="E76" i="13" s="1"/>
  <c r="C62" i="13"/>
  <c r="B62" i="13"/>
  <c r="B76" i="13" s="1"/>
  <c r="I86" i="6"/>
  <c r="I85" i="6"/>
  <c r="I84" i="6"/>
  <c r="I83" i="6"/>
  <c r="I82" i="6"/>
  <c r="H82" i="6"/>
  <c r="H96" i="6" s="1"/>
  <c r="I81" i="6"/>
  <c r="H81" i="6"/>
  <c r="I80" i="6"/>
  <c r="H80" i="6"/>
  <c r="I79" i="6"/>
  <c r="H79" i="6"/>
  <c r="I78" i="6"/>
  <c r="H78" i="6"/>
  <c r="I72" i="6"/>
  <c r="I71" i="6"/>
  <c r="I70" i="6"/>
  <c r="I69" i="6"/>
  <c r="I68" i="6"/>
  <c r="I67" i="6"/>
  <c r="I66" i="6"/>
  <c r="I65" i="6"/>
  <c r="I64" i="6"/>
  <c r="I63" i="6"/>
  <c r="I62" i="6"/>
  <c r="I76" i="6" s="1"/>
  <c r="H62" i="6"/>
  <c r="H76" i="6" s="1"/>
  <c r="F86" i="6"/>
  <c r="F85" i="6"/>
  <c r="F84" i="6"/>
  <c r="F83" i="6"/>
  <c r="F82" i="6"/>
  <c r="E82" i="6"/>
  <c r="E96" i="6" s="1"/>
  <c r="F81" i="6"/>
  <c r="E81" i="6"/>
  <c r="F80" i="6"/>
  <c r="E80" i="6"/>
  <c r="F79" i="6"/>
  <c r="E79" i="6"/>
  <c r="F78" i="6"/>
  <c r="E78" i="6"/>
  <c r="F72" i="6"/>
  <c r="F71" i="6"/>
  <c r="F70" i="6"/>
  <c r="F69" i="6"/>
  <c r="F68" i="6"/>
  <c r="F67" i="6"/>
  <c r="F66" i="6"/>
  <c r="F65" i="6"/>
  <c r="F64" i="6"/>
  <c r="F63" i="6"/>
  <c r="A63" i="6"/>
  <c r="A77" i="6" s="1"/>
  <c r="F62" i="6"/>
  <c r="F76" i="6" s="1"/>
  <c r="E62" i="6"/>
  <c r="E76" i="6" s="1"/>
  <c r="C62" i="6"/>
  <c r="C76" i="6" s="1"/>
  <c r="B62" i="6"/>
  <c r="B76" i="6" s="1"/>
  <c r="AA86" i="11"/>
  <c r="X86" i="11"/>
  <c r="U86" i="11"/>
  <c r="R86" i="11"/>
  <c r="O86" i="11"/>
  <c r="L86" i="11"/>
  <c r="I86" i="11"/>
  <c r="F86" i="11"/>
  <c r="AA85" i="11"/>
  <c r="X85" i="11"/>
  <c r="U85" i="11"/>
  <c r="R85" i="11"/>
  <c r="O85" i="11"/>
  <c r="L85" i="11"/>
  <c r="I85" i="11"/>
  <c r="F85" i="11"/>
  <c r="AA84" i="11"/>
  <c r="X84" i="11"/>
  <c r="U84" i="11"/>
  <c r="R84" i="11"/>
  <c r="O84" i="11"/>
  <c r="L84" i="11"/>
  <c r="I84" i="11"/>
  <c r="F84" i="11"/>
  <c r="AA83" i="11"/>
  <c r="X83" i="11"/>
  <c r="U83" i="11"/>
  <c r="R83" i="11"/>
  <c r="O83" i="11"/>
  <c r="L83" i="11"/>
  <c r="I83" i="11"/>
  <c r="F83" i="11"/>
  <c r="AA82" i="11"/>
  <c r="X82" i="11"/>
  <c r="U82" i="11"/>
  <c r="R82" i="11"/>
  <c r="O82" i="11"/>
  <c r="L82" i="11"/>
  <c r="I82" i="11"/>
  <c r="F82" i="11"/>
  <c r="AA81" i="11"/>
  <c r="X81" i="11"/>
  <c r="U81" i="11"/>
  <c r="R81" i="11"/>
  <c r="O81" i="11"/>
  <c r="L81" i="11"/>
  <c r="I81" i="11"/>
  <c r="F81" i="11"/>
  <c r="AA80" i="11"/>
  <c r="X80" i="11"/>
  <c r="U80" i="11"/>
  <c r="R80" i="11"/>
  <c r="O80" i="11"/>
  <c r="L80" i="11"/>
  <c r="I80" i="11"/>
  <c r="F80" i="11"/>
  <c r="AA79" i="11"/>
  <c r="X79" i="11"/>
  <c r="U79" i="11"/>
  <c r="R79" i="11"/>
  <c r="O79" i="11"/>
  <c r="L79" i="11"/>
  <c r="I79" i="11"/>
  <c r="F79" i="11"/>
  <c r="AA78" i="11"/>
  <c r="X78" i="11"/>
  <c r="U78" i="11"/>
  <c r="R78" i="11"/>
  <c r="O78" i="11"/>
  <c r="L78" i="11"/>
  <c r="I78" i="11"/>
  <c r="F78" i="11"/>
  <c r="AD86" i="4"/>
  <c r="AD85" i="4"/>
  <c r="AD84" i="4"/>
  <c r="AD83" i="4"/>
  <c r="AD82" i="4"/>
  <c r="AD81" i="4"/>
  <c r="AD80" i="4"/>
  <c r="AD79" i="4"/>
  <c r="AD78" i="4"/>
  <c r="AA86" i="4"/>
  <c r="X86" i="4"/>
  <c r="U86" i="4"/>
  <c r="R86" i="4"/>
  <c r="O86" i="4"/>
  <c r="L86" i="4"/>
  <c r="I86" i="4"/>
  <c r="F86" i="4"/>
  <c r="AA85" i="4"/>
  <c r="X85" i="4"/>
  <c r="U85" i="4"/>
  <c r="R85" i="4"/>
  <c r="O85" i="4"/>
  <c r="L85" i="4"/>
  <c r="I85" i="4"/>
  <c r="F85" i="4"/>
  <c r="AA84" i="4"/>
  <c r="X84" i="4"/>
  <c r="U84" i="4"/>
  <c r="R84" i="4"/>
  <c r="O84" i="4"/>
  <c r="L84" i="4"/>
  <c r="I84" i="4"/>
  <c r="F84" i="4"/>
  <c r="AA83" i="4"/>
  <c r="X83" i="4"/>
  <c r="U83" i="4"/>
  <c r="R83" i="4"/>
  <c r="O83" i="4"/>
  <c r="L83" i="4"/>
  <c r="I83" i="4"/>
  <c r="F83" i="4"/>
  <c r="AA82" i="4"/>
  <c r="X82" i="4"/>
  <c r="U82" i="4"/>
  <c r="R82" i="4"/>
  <c r="O82" i="4"/>
  <c r="L82" i="4"/>
  <c r="I82" i="4"/>
  <c r="F82" i="4"/>
  <c r="AA81" i="4"/>
  <c r="X81" i="4"/>
  <c r="U81" i="4"/>
  <c r="R81" i="4"/>
  <c r="O81" i="4"/>
  <c r="L81" i="4"/>
  <c r="I81" i="4"/>
  <c r="F81" i="4"/>
  <c r="AA80" i="4"/>
  <c r="X80" i="4"/>
  <c r="U80" i="4"/>
  <c r="R80" i="4"/>
  <c r="O80" i="4"/>
  <c r="L80" i="4"/>
  <c r="I80" i="4"/>
  <c r="F80" i="4"/>
  <c r="AA79" i="4"/>
  <c r="X79" i="4"/>
  <c r="U79" i="4"/>
  <c r="R79" i="4"/>
  <c r="O79" i="4"/>
  <c r="L79" i="4"/>
  <c r="I79" i="4"/>
  <c r="F79" i="4"/>
  <c r="AA78" i="4"/>
  <c r="X78" i="4"/>
  <c r="U78" i="4"/>
  <c r="R78" i="4"/>
  <c r="O78" i="4"/>
  <c r="L78" i="4"/>
  <c r="I78" i="4"/>
  <c r="F78" i="4"/>
  <c r="C86" i="1"/>
  <c r="B86" i="1"/>
  <c r="C85" i="1"/>
  <c r="B85" i="1"/>
  <c r="C84" i="1"/>
  <c r="B84" i="1"/>
  <c r="C83" i="1"/>
  <c r="B83" i="1"/>
  <c r="C82" i="1"/>
  <c r="B82" i="1"/>
  <c r="C81" i="1"/>
  <c r="B81" i="1"/>
  <c r="C80" i="1"/>
  <c r="B80" i="1"/>
  <c r="C79" i="1"/>
  <c r="B79" i="1"/>
  <c r="C78" i="1"/>
  <c r="B78" i="1"/>
  <c r="BH69" i="12"/>
  <c r="BH68" i="12"/>
  <c r="BH67" i="12"/>
  <c r="BH66" i="12"/>
  <c r="BH65" i="12"/>
  <c r="BH64" i="12"/>
  <c r="BH63" i="12"/>
  <c r="BH62" i="12"/>
  <c r="BH61" i="12"/>
  <c r="BH60" i="12"/>
  <c r="BH59" i="12"/>
  <c r="BH58" i="12"/>
  <c r="BH57" i="12"/>
  <c r="BH56" i="12"/>
  <c r="BH55" i="12"/>
  <c r="BH54" i="12"/>
  <c r="BH53" i="12"/>
  <c r="BH52" i="12"/>
  <c r="BH51" i="12"/>
  <c r="BH50" i="12"/>
  <c r="BH49" i="12"/>
  <c r="BH48" i="12"/>
  <c r="BH47" i="12"/>
  <c r="BH46" i="12"/>
  <c r="BH45" i="12"/>
  <c r="BH44" i="12"/>
  <c r="BH43" i="12"/>
  <c r="BH42" i="12"/>
  <c r="BH41" i="12"/>
  <c r="BH40" i="12"/>
  <c r="BH39" i="12"/>
  <c r="BH38" i="12"/>
  <c r="BH37" i="12"/>
  <c r="BH36" i="12"/>
  <c r="BH35" i="12"/>
  <c r="BH34" i="12"/>
  <c r="BH33" i="12"/>
  <c r="BH32" i="12"/>
  <c r="BH31" i="12"/>
  <c r="BH30" i="12"/>
  <c r="BH29" i="12"/>
  <c r="BH28" i="12"/>
  <c r="BH27" i="12"/>
  <c r="BH26" i="12"/>
  <c r="BH25" i="12"/>
  <c r="BH24" i="12"/>
  <c r="BH23" i="12"/>
  <c r="BH22" i="12"/>
  <c r="BH21" i="12"/>
  <c r="BH20" i="12"/>
  <c r="BH19" i="12"/>
  <c r="BH18" i="12"/>
  <c r="BH17" i="12"/>
  <c r="BH16" i="12"/>
  <c r="BH15" i="12"/>
  <c r="BH14" i="12"/>
  <c r="BH13" i="12"/>
  <c r="BH12" i="12"/>
  <c r="BH11" i="12"/>
  <c r="BH10" i="12"/>
  <c r="BH9" i="12"/>
  <c r="BH8" i="12"/>
  <c r="BH7" i="12"/>
  <c r="C12" i="13"/>
  <c r="B12" i="13"/>
  <c r="C11" i="13"/>
  <c r="B11" i="13"/>
  <c r="C10" i="13"/>
  <c r="B10" i="13"/>
  <c r="C9" i="13"/>
  <c r="B9" i="13"/>
  <c r="C8" i="13"/>
  <c r="B8" i="13"/>
  <c r="C7" i="13"/>
  <c r="B7" i="13"/>
  <c r="C6" i="13"/>
  <c r="C81" i="13" s="1"/>
  <c r="B6" i="13"/>
  <c r="B81" i="13" s="1"/>
  <c r="C5" i="13"/>
  <c r="B5" i="13"/>
  <c r="A5" i="13"/>
  <c r="A6" i="13" s="1"/>
  <c r="A7" i="13" s="1"/>
  <c r="A8" i="13" s="1"/>
  <c r="A9" i="13" s="1"/>
  <c r="A10" i="13" s="1"/>
  <c r="A11" i="13" s="1"/>
  <c r="A12" i="13" s="1"/>
  <c r="A72" i="13" s="1"/>
  <c r="A86" i="13" s="1"/>
  <c r="C4" i="13"/>
  <c r="B4" i="13"/>
  <c r="A4" i="13"/>
  <c r="A64" i="13" s="1"/>
  <c r="A78" i="13" s="1"/>
  <c r="C3" i="13"/>
  <c r="B3" i="13"/>
  <c r="BK46" i="12"/>
  <c r="BK45" i="12"/>
  <c r="BK44" i="12"/>
  <c r="BK43" i="12"/>
  <c r="BK42" i="12"/>
  <c r="BJ42" i="12"/>
  <c r="BM41" i="12"/>
  <c r="BK41" i="12"/>
  <c r="BJ41" i="12"/>
  <c r="BM40" i="12"/>
  <c r="BK40" i="12"/>
  <c r="BJ40" i="12"/>
  <c r="BM39" i="12"/>
  <c r="BK39" i="12"/>
  <c r="BJ39" i="12"/>
  <c r="BM38" i="12"/>
  <c r="BK38" i="12"/>
  <c r="BJ38" i="12"/>
  <c r="BM37" i="12"/>
  <c r="BK37" i="12"/>
  <c r="BJ37" i="12"/>
  <c r="BM36" i="12"/>
  <c r="BL36" i="12"/>
  <c r="BK36" i="12"/>
  <c r="BJ36" i="12"/>
  <c r="BM35" i="12"/>
  <c r="BL35" i="12"/>
  <c r="BK35" i="12"/>
  <c r="BJ35" i="12"/>
  <c r="BP34" i="12"/>
  <c r="BM34" i="12"/>
  <c r="BL34" i="12"/>
  <c r="BK34" i="12"/>
  <c r="BJ34" i="12"/>
  <c r="BM33" i="12"/>
  <c r="BL33" i="12"/>
  <c r="BK33" i="12"/>
  <c r="BJ33" i="12"/>
  <c r="BM32" i="12"/>
  <c r="BL32" i="12"/>
  <c r="BK32" i="12"/>
  <c r="BJ32" i="12"/>
  <c r="BM31" i="12"/>
  <c r="BL31" i="12"/>
  <c r="BK31" i="12"/>
  <c r="BJ31" i="12"/>
  <c r="BM30" i="12"/>
  <c r="BL30" i="12"/>
  <c r="BK30" i="12"/>
  <c r="BJ30" i="12"/>
  <c r="BQ29" i="12"/>
  <c r="BO29" i="12"/>
  <c r="BM29" i="12"/>
  <c r="BL29" i="12"/>
  <c r="BK29" i="12"/>
  <c r="BJ29" i="12"/>
  <c r="BR28" i="12"/>
  <c r="BQ28" i="12"/>
  <c r="BM28" i="12"/>
  <c r="BL28" i="12"/>
  <c r="BK28" i="12"/>
  <c r="BJ28" i="12"/>
  <c r="BM27" i="12"/>
  <c r="BL27" i="12"/>
  <c r="BK27" i="12"/>
  <c r="BJ27" i="12"/>
  <c r="BR26" i="12"/>
  <c r="BQ26" i="12"/>
  <c r="BM26" i="12"/>
  <c r="BL26" i="12"/>
  <c r="BK26" i="12"/>
  <c r="BJ26" i="12"/>
  <c r="BM25" i="12"/>
  <c r="BL25" i="12"/>
  <c r="BK25" i="12"/>
  <c r="BJ25" i="12"/>
  <c r="BR24" i="12"/>
  <c r="BP24" i="12"/>
  <c r="BO24" i="12"/>
  <c r="BM24" i="12"/>
  <c r="BL24" i="12"/>
  <c r="BK24" i="12"/>
  <c r="BJ24" i="12"/>
  <c r="BR23" i="12"/>
  <c r="BM23" i="12"/>
  <c r="BL23" i="12"/>
  <c r="BK23" i="12"/>
  <c r="BJ23" i="12"/>
  <c r="BP22" i="12"/>
  <c r="BM22" i="12"/>
  <c r="BL22" i="12"/>
  <c r="BK22" i="12"/>
  <c r="BJ22" i="12"/>
  <c r="BU21" i="12"/>
  <c r="BP21" i="12"/>
  <c r="BM21" i="12"/>
  <c r="BL21" i="12"/>
  <c r="BK21" i="12"/>
  <c r="BJ21" i="12"/>
  <c r="BM20" i="12"/>
  <c r="BL20" i="12"/>
  <c r="BK20" i="12"/>
  <c r="BJ20" i="12"/>
  <c r="BP19" i="12"/>
  <c r="BO19" i="12"/>
  <c r="BM19" i="12"/>
  <c r="BL19" i="12"/>
  <c r="BK19" i="12"/>
  <c r="BJ19" i="12"/>
  <c r="BQ18" i="12"/>
  <c r="BM18" i="12"/>
  <c r="BL18" i="12"/>
  <c r="BK18" i="12"/>
  <c r="BJ18" i="12"/>
  <c r="BI18" i="12"/>
  <c r="BP17" i="12"/>
  <c r="BO17" i="12"/>
  <c r="BM17" i="12"/>
  <c r="BL17" i="12"/>
  <c r="BK17" i="12"/>
  <c r="BJ17" i="12"/>
  <c r="BU16" i="12"/>
  <c r="BQ16" i="12"/>
  <c r="BM16" i="12"/>
  <c r="BL16" i="12"/>
  <c r="BK16" i="12"/>
  <c r="BJ16" i="12"/>
  <c r="BI16" i="12"/>
  <c r="BU15" i="12"/>
  <c r="BR15" i="12"/>
  <c r="BQ15" i="12"/>
  <c r="BP15" i="12"/>
  <c r="BO15" i="12"/>
  <c r="BM15" i="12"/>
  <c r="BL15" i="12"/>
  <c r="BK15" i="12"/>
  <c r="BJ15" i="12"/>
  <c r="BV14" i="12"/>
  <c r="BU14" i="12"/>
  <c r="BM14" i="12"/>
  <c r="BL14" i="12"/>
  <c r="BK14" i="12"/>
  <c r="BJ14" i="12"/>
  <c r="BU13" i="12"/>
  <c r="BS13" i="12"/>
  <c r="BR13" i="12"/>
  <c r="BP13" i="12"/>
  <c r="BO13" i="12"/>
  <c r="BM13" i="12"/>
  <c r="BL13" i="12"/>
  <c r="BK13" i="12"/>
  <c r="BJ13" i="12"/>
  <c r="BV12" i="12"/>
  <c r="BU12" i="12"/>
  <c r="BS12" i="12"/>
  <c r="BQ12" i="12"/>
  <c r="BM12" i="12"/>
  <c r="BL12" i="12"/>
  <c r="BK12" i="12"/>
  <c r="BJ12" i="12"/>
  <c r="BV11" i="12"/>
  <c r="BU11" i="12"/>
  <c r="BQ11" i="12"/>
  <c r="BP11" i="12"/>
  <c r="BO11" i="12"/>
  <c r="BM11" i="12"/>
  <c r="BL11" i="12"/>
  <c r="BK11" i="12"/>
  <c r="BJ11" i="12"/>
  <c r="BV10" i="12"/>
  <c r="BU10" i="12"/>
  <c r="BR10" i="12"/>
  <c r="BQ10" i="12"/>
  <c r="BM10" i="12"/>
  <c r="BL10" i="12"/>
  <c r="BK10" i="12"/>
  <c r="BJ10" i="12"/>
  <c r="BI10" i="12"/>
  <c r="BV9" i="12"/>
  <c r="BU9" i="12"/>
  <c r="BS9" i="12"/>
  <c r="BQ9" i="12"/>
  <c r="BM9" i="12"/>
  <c r="BL9" i="12"/>
  <c r="BK9" i="12"/>
  <c r="BJ9" i="12"/>
  <c r="BI9" i="12"/>
  <c r="BV8" i="12"/>
  <c r="BU8" i="12"/>
  <c r="BQ8" i="12"/>
  <c r="BP8" i="12"/>
  <c r="BO8" i="12"/>
  <c r="BN8" i="12"/>
  <c r="BM8" i="12"/>
  <c r="BL8" i="12"/>
  <c r="BK8" i="12"/>
  <c r="BJ8" i="12"/>
  <c r="BV7" i="12"/>
  <c r="BU7" i="12"/>
  <c r="BS7" i="12"/>
  <c r="BR7" i="12"/>
  <c r="BP7" i="12"/>
  <c r="BO7" i="12"/>
  <c r="BM7" i="12"/>
  <c r="BL7" i="12"/>
  <c r="BK7" i="12"/>
  <c r="BJ7" i="12"/>
  <c r="BI7" i="12"/>
  <c r="BX2" i="12"/>
  <c r="BX30" i="12" s="1"/>
  <c r="BW2" i="12"/>
  <c r="BW20" i="12" s="1"/>
  <c r="BV2" i="12"/>
  <c r="BV20" i="12" s="1"/>
  <c r="BU2" i="12"/>
  <c r="BU33" i="12" s="1"/>
  <c r="BT2" i="12"/>
  <c r="BT25" i="12" s="1"/>
  <c r="BS2" i="12"/>
  <c r="BS31" i="12" s="1"/>
  <c r="BR2" i="12"/>
  <c r="BR21" i="12" s="1"/>
  <c r="BQ2" i="12"/>
  <c r="BQ21" i="12" s="1"/>
  <c r="BP2" i="12"/>
  <c r="BO2" i="12"/>
  <c r="BO26" i="12" s="1"/>
  <c r="BN2" i="12"/>
  <c r="BM2" i="12"/>
  <c r="BL2" i="12"/>
  <c r="BK2" i="12"/>
  <c r="BJ2" i="12"/>
  <c r="BI2" i="12"/>
  <c r="BI23" i="12" s="1"/>
  <c r="BH2" i="12"/>
  <c r="B82" i="13" l="1"/>
  <c r="C82" i="13"/>
  <c r="A66" i="13"/>
  <c r="A80" i="13" s="1"/>
  <c r="A70" i="13"/>
  <c r="A84" i="13" s="1"/>
  <c r="A69" i="13"/>
  <c r="A83" i="13" s="1"/>
  <c r="C84" i="13"/>
  <c r="A67" i="13"/>
  <c r="A81" i="13" s="1"/>
  <c r="A71" i="13"/>
  <c r="A85" i="13" s="1"/>
  <c r="A65" i="13"/>
  <c r="A79" i="13" s="1"/>
  <c r="A68" i="13"/>
  <c r="A82" i="13" s="1"/>
  <c r="C86" i="13"/>
  <c r="C85" i="13"/>
  <c r="B63" i="13"/>
  <c r="B71" i="13"/>
  <c r="C65" i="13"/>
  <c r="B78" i="13"/>
  <c r="B79" i="13"/>
  <c r="C80" i="13"/>
  <c r="B72" i="13"/>
  <c r="B68" i="13"/>
  <c r="C69" i="13"/>
  <c r="C68" i="13"/>
  <c r="B69" i="13"/>
  <c r="C79" i="13"/>
  <c r="B70" i="13"/>
  <c r="B67" i="13"/>
  <c r="C67" i="13"/>
  <c r="B85" i="13"/>
  <c r="C72" i="13"/>
  <c r="B80" i="13"/>
  <c r="C63" i="13"/>
  <c r="C83" i="13"/>
  <c r="B86" i="13"/>
  <c r="C20" i="13"/>
  <c r="B20" i="13"/>
  <c r="C70" i="13"/>
  <c r="B83" i="13"/>
  <c r="B66" i="13"/>
  <c r="B65" i="13"/>
  <c r="C66" i="13"/>
  <c r="C78" i="13"/>
  <c r="B64" i="13"/>
  <c r="C71" i="13"/>
  <c r="B84" i="13"/>
  <c r="B22" i="13"/>
  <c r="C64" i="13"/>
  <c r="C22" i="13"/>
  <c r="C19" i="13"/>
  <c r="B21" i="13"/>
  <c r="C21" i="13"/>
  <c r="B19" i="13"/>
  <c r="BK66" i="12"/>
  <c r="BK62" i="12"/>
  <c r="BK58" i="12"/>
  <c r="BK54" i="12"/>
  <c r="BK50" i="12"/>
  <c r="BK69" i="12"/>
  <c r="BK67" i="12"/>
  <c r="BK63" i="12"/>
  <c r="BK59" i="12"/>
  <c r="BK55" i="12"/>
  <c r="BK51" i="12"/>
  <c r="BK47" i="12"/>
  <c r="BK64" i="12"/>
  <c r="BK60" i="12"/>
  <c r="BK56" i="12"/>
  <c r="BK52" i="12"/>
  <c r="BK48" i="12"/>
  <c r="BK68" i="12"/>
  <c r="BK65" i="12"/>
  <c r="BK61" i="12"/>
  <c r="BK57" i="12"/>
  <c r="BK53" i="12"/>
  <c r="BK49" i="12"/>
  <c r="BX11" i="12"/>
  <c r="BN69" i="12"/>
  <c r="BN39" i="12"/>
  <c r="BN27" i="12"/>
  <c r="BN34" i="12"/>
  <c r="BN67" i="12"/>
  <c r="BN63" i="12"/>
  <c r="BN59" i="12"/>
  <c r="BN55" i="12"/>
  <c r="BN51" i="12"/>
  <c r="BN47" i="12"/>
  <c r="BN43" i="12"/>
  <c r="BN41" i="12"/>
  <c r="BN36" i="12"/>
  <c r="BN64" i="12"/>
  <c r="BN60" i="12"/>
  <c r="BN56" i="12"/>
  <c r="BN52" i="12"/>
  <c r="BN48" i="12"/>
  <c r="BN44" i="12"/>
  <c r="BN38" i="12"/>
  <c r="BN26" i="12"/>
  <c r="BN33" i="12"/>
  <c r="BN68" i="12"/>
  <c r="BN40" i="12"/>
  <c r="BN28" i="12"/>
  <c r="BN10" i="12"/>
  <c r="BN65" i="12"/>
  <c r="BN61" i="12"/>
  <c r="BN57" i="12"/>
  <c r="BN53" i="12"/>
  <c r="BN49" i="12"/>
  <c r="BN45" i="12"/>
  <c r="BN35" i="12"/>
  <c r="BN23" i="12"/>
  <c r="BN42" i="12"/>
  <c r="BN30" i="12"/>
  <c r="BN18" i="12"/>
  <c r="BN16" i="12"/>
  <c r="BN12" i="12"/>
  <c r="BN37" i="12"/>
  <c r="BN25" i="12"/>
  <c r="BN66" i="12"/>
  <c r="BN62" i="12"/>
  <c r="BN58" i="12"/>
  <c r="BN54" i="12"/>
  <c r="BN50" i="12"/>
  <c r="BN46" i="12"/>
  <c r="BS18" i="12"/>
  <c r="BN21" i="12"/>
  <c r="BS28" i="12"/>
  <c r="BS15" i="12"/>
  <c r="BT18" i="12"/>
  <c r="BI25" i="12"/>
  <c r="BO27" i="12"/>
  <c r="BP67" i="12"/>
  <c r="BP63" i="12"/>
  <c r="BP59" i="12"/>
  <c r="BP55" i="12"/>
  <c r="BP51" i="12"/>
  <c r="BP47" i="12"/>
  <c r="BP43" i="12"/>
  <c r="BP41" i="12"/>
  <c r="BP29" i="12"/>
  <c r="BP36" i="12"/>
  <c r="BP64" i="12"/>
  <c r="BP60" i="12"/>
  <c r="BP56" i="12"/>
  <c r="BP52" i="12"/>
  <c r="BP48" i="12"/>
  <c r="BP44" i="12"/>
  <c r="BP38" i="12"/>
  <c r="BP33" i="12"/>
  <c r="BP68" i="12"/>
  <c r="BP40" i="12"/>
  <c r="BP28" i="12"/>
  <c r="BP65" i="12"/>
  <c r="BP61" i="12"/>
  <c r="BP57" i="12"/>
  <c r="BP53" i="12"/>
  <c r="BP49" i="12"/>
  <c r="BP45" i="12"/>
  <c r="BP35" i="12"/>
  <c r="BP23" i="12"/>
  <c r="BP42" i="12"/>
  <c r="BP30" i="12"/>
  <c r="BP18" i="12"/>
  <c r="BP16" i="12"/>
  <c r="BP12" i="12"/>
  <c r="BP37" i="12"/>
  <c r="BP25" i="12"/>
  <c r="BP66" i="12"/>
  <c r="BP62" i="12"/>
  <c r="BP58" i="12"/>
  <c r="BP54" i="12"/>
  <c r="BP50" i="12"/>
  <c r="BP46" i="12"/>
  <c r="BP32" i="12"/>
  <c r="BP20" i="12"/>
  <c r="BP14" i="12"/>
  <c r="BP69" i="12"/>
  <c r="BP39" i="12"/>
  <c r="BP27" i="12"/>
  <c r="BW7" i="12"/>
  <c r="BR8" i="12"/>
  <c r="BN9" i="12"/>
  <c r="BI14" i="12"/>
  <c r="BQ17" i="12"/>
  <c r="BU18" i="12"/>
  <c r="BQ19" i="12"/>
  <c r="BU20" i="12"/>
  <c r="BW22" i="12"/>
  <c r="BW23" i="12"/>
  <c r="BV27" i="12"/>
  <c r="BV28" i="12"/>
  <c r="BN31" i="12"/>
  <c r="BI12" i="12"/>
  <c r="BX14" i="12"/>
  <c r="BN22" i="12"/>
  <c r="BI33" i="12"/>
  <c r="BT16" i="12"/>
  <c r="BS20" i="12"/>
  <c r="BU23" i="12"/>
  <c r="BI30" i="12"/>
  <c r="BQ36" i="12"/>
  <c r="BQ24" i="12"/>
  <c r="BQ31" i="12"/>
  <c r="BQ64" i="12"/>
  <c r="BQ60" i="12"/>
  <c r="BQ56" i="12"/>
  <c r="BQ52" i="12"/>
  <c r="BQ48" i="12"/>
  <c r="BQ44" i="12"/>
  <c r="BQ38" i="12"/>
  <c r="BQ33" i="12"/>
  <c r="BQ68" i="12"/>
  <c r="BQ40" i="12"/>
  <c r="BQ65" i="12"/>
  <c r="BQ61" i="12"/>
  <c r="BQ57" i="12"/>
  <c r="BQ53" i="12"/>
  <c r="BQ49" i="12"/>
  <c r="BQ45" i="12"/>
  <c r="BQ35" i="12"/>
  <c r="BQ23" i="12"/>
  <c r="BQ42" i="12"/>
  <c r="BQ30" i="12"/>
  <c r="BQ37" i="12"/>
  <c r="BQ25" i="12"/>
  <c r="BQ66" i="12"/>
  <c r="BQ62" i="12"/>
  <c r="BQ58" i="12"/>
  <c r="BQ54" i="12"/>
  <c r="BQ50" i="12"/>
  <c r="BQ46" i="12"/>
  <c r="BQ32" i="12"/>
  <c r="BQ20" i="12"/>
  <c r="BQ14" i="12"/>
  <c r="BQ69" i="12"/>
  <c r="BQ39" i="12"/>
  <c r="BQ27" i="12"/>
  <c r="BQ34" i="12"/>
  <c r="BQ22" i="12"/>
  <c r="BQ67" i="12"/>
  <c r="BQ63" i="12"/>
  <c r="BQ59" i="12"/>
  <c r="BQ55" i="12"/>
  <c r="BQ51" i="12"/>
  <c r="BQ47" i="12"/>
  <c r="BQ43" i="12"/>
  <c r="BQ41" i="12"/>
  <c r="BX7" i="12"/>
  <c r="BS8" i="12"/>
  <c r="BO9" i="12"/>
  <c r="BO10" i="12"/>
  <c r="BX15" i="12"/>
  <c r="BV16" i="12"/>
  <c r="BV17" i="12"/>
  <c r="BV18" i="12"/>
  <c r="BR19" i="12"/>
  <c r="BX22" i="12"/>
  <c r="BW27" i="12"/>
  <c r="BP31" i="12"/>
  <c r="BX13" i="12"/>
  <c r="BS16" i="12"/>
  <c r="BN20" i="12"/>
  <c r="BT23" i="12"/>
  <c r="BO34" i="12"/>
  <c r="BO22" i="12"/>
  <c r="BO67" i="12"/>
  <c r="BO63" i="12"/>
  <c r="BO59" i="12"/>
  <c r="BO55" i="12"/>
  <c r="BO51" i="12"/>
  <c r="BO47" i="12"/>
  <c r="BO43" i="12"/>
  <c r="BO41" i="12"/>
  <c r="BO36" i="12"/>
  <c r="BO31" i="12"/>
  <c r="BO64" i="12"/>
  <c r="BO60" i="12"/>
  <c r="BO56" i="12"/>
  <c r="BO52" i="12"/>
  <c r="BO48" i="12"/>
  <c r="BO44" i="12"/>
  <c r="BO38" i="12"/>
  <c r="BO33" i="12"/>
  <c r="BO21" i="12"/>
  <c r="BO68" i="12"/>
  <c r="BO40" i="12"/>
  <c r="BO28" i="12"/>
  <c r="BO65" i="12"/>
  <c r="BO61" i="12"/>
  <c r="BO57" i="12"/>
  <c r="BO53" i="12"/>
  <c r="BO49" i="12"/>
  <c r="BO45" i="12"/>
  <c r="BO35" i="12"/>
  <c r="BO23" i="12"/>
  <c r="BO42" i="12"/>
  <c r="BO30" i="12"/>
  <c r="BO18" i="12"/>
  <c r="BO16" i="12"/>
  <c r="BO12" i="12"/>
  <c r="BO37" i="12"/>
  <c r="BO25" i="12"/>
  <c r="BO66" i="12"/>
  <c r="BO62" i="12"/>
  <c r="BO58" i="12"/>
  <c r="BO54" i="12"/>
  <c r="BO50" i="12"/>
  <c r="BO46" i="12"/>
  <c r="BO32" i="12"/>
  <c r="BO20" i="12"/>
  <c r="BO14" i="12"/>
  <c r="BO69" i="12"/>
  <c r="BO39" i="12"/>
  <c r="BT28" i="12"/>
  <c r="BR31" i="12"/>
  <c r="BR64" i="12"/>
  <c r="BR60" i="12"/>
  <c r="BR56" i="12"/>
  <c r="BR52" i="12"/>
  <c r="BR48" i="12"/>
  <c r="BR44" i="12"/>
  <c r="BR38" i="12"/>
  <c r="BR33" i="12"/>
  <c r="BR68" i="12"/>
  <c r="BR40" i="12"/>
  <c r="BR65" i="12"/>
  <c r="BR61" i="12"/>
  <c r="BR57" i="12"/>
  <c r="BR53" i="12"/>
  <c r="BR49" i="12"/>
  <c r="BR45" i="12"/>
  <c r="BR35" i="12"/>
  <c r="BR42" i="12"/>
  <c r="BR30" i="12"/>
  <c r="BR18" i="12"/>
  <c r="BR16" i="12"/>
  <c r="BR12" i="12"/>
  <c r="BR37" i="12"/>
  <c r="BR25" i="12"/>
  <c r="BR66" i="12"/>
  <c r="BR62" i="12"/>
  <c r="BR58" i="12"/>
  <c r="BR54" i="12"/>
  <c r="BR50" i="12"/>
  <c r="BR46" i="12"/>
  <c r="BR32" i="12"/>
  <c r="BR20" i="12"/>
  <c r="BR14" i="12"/>
  <c r="BR9" i="12"/>
  <c r="BR69" i="12"/>
  <c r="BR39" i="12"/>
  <c r="BR27" i="12"/>
  <c r="BR34" i="12"/>
  <c r="BR22" i="12"/>
  <c r="BR67" i="12"/>
  <c r="BR63" i="12"/>
  <c r="BR59" i="12"/>
  <c r="BR55" i="12"/>
  <c r="BR51" i="12"/>
  <c r="BR47" i="12"/>
  <c r="BR43" i="12"/>
  <c r="BR41" i="12"/>
  <c r="BR29" i="12"/>
  <c r="BR17" i="12"/>
  <c r="BR11" i="12"/>
  <c r="BR36" i="12"/>
  <c r="BT8" i="12"/>
  <c r="BP9" i="12"/>
  <c r="BP10" i="12"/>
  <c r="BN11" i="12"/>
  <c r="BW16" i="12"/>
  <c r="BX17" i="12"/>
  <c r="BW18" i="12"/>
  <c r="BS19" i="12"/>
  <c r="BS21" i="12"/>
  <c r="BP26" i="12"/>
  <c r="BX27" i="12"/>
  <c r="BW42" i="12"/>
  <c r="BW30" i="12"/>
  <c r="BW37" i="12"/>
  <c r="BW66" i="12"/>
  <c r="BW62" i="12"/>
  <c r="BW58" i="12"/>
  <c r="BW54" i="12"/>
  <c r="BW50" i="12"/>
  <c r="BW46" i="12"/>
  <c r="BW32" i="12"/>
  <c r="BW69" i="12"/>
  <c r="BW39" i="12"/>
  <c r="BW34" i="12"/>
  <c r="BW67" i="12"/>
  <c r="BW63" i="12"/>
  <c r="BW59" i="12"/>
  <c r="BW55" i="12"/>
  <c r="BW51" i="12"/>
  <c r="BW47" i="12"/>
  <c r="BW43" i="12"/>
  <c r="BW41" i="12"/>
  <c r="BW29" i="12"/>
  <c r="BW17" i="12"/>
  <c r="BW11" i="12"/>
  <c r="BW36" i="12"/>
  <c r="BW24" i="12"/>
  <c r="BW31" i="12"/>
  <c r="BW19" i="12"/>
  <c r="BW15" i="12"/>
  <c r="BW13" i="12"/>
  <c r="BW8" i="12"/>
  <c r="BW64" i="12"/>
  <c r="BW60" i="12"/>
  <c r="BW56" i="12"/>
  <c r="BW52" i="12"/>
  <c r="BW48" i="12"/>
  <c r="BW44" i="12"/>
  <c r="BW38" i="12"/>
  <c r="BW26" i="12"/>
  <c r="BW33" i="12"/>
  <c r="BW21" i="12"/>
  <c r="BW68" i="12"/>
  <c r="BW40" i="12"/>
  <c r="BW28" i="12"/>
  <c r="BW10" i="12"/>
  <c r="BW65" i="12"/>
  <c r="BW61" i="12"/>
  <c r="BW57" i="12"/>
  <c r="BW53" i="12"/>
  <c r="BW49" i="12"/>
  <c r="BW45" i="12"/>
  <c r="BW35" i="12"/>
  <c r="BS64" i="12"/>
  <c r="BS60" i="12"/>
  <c r="BS56" i="12"/>
  <c r="BS52" i="12"/>
  <c r="BS48" i="12"/>
  <c r="BS44" i="12"/>
  <c r="BS38" i="12"/>
  <c r="BS26" i="12"/>
  <c r="BS33" i="12"/>
  <c r="BS68" i="12"/>
  <c r="BS40" i="12"/>
  <c r="BS65" i="12"/>
  <c r="BS61" i="12"/>
  <c r="BS57" i="12"/>
  <c r="BS53" i="12"/>
  <c r="BS49" i="12"/>
  <c r="BS45" i="12"/>
  <c r="BS35" i="12"/>
  <c r="BS42" i="12"/>
  <c r="BS37" i="12"/>
  <c r="BS25" i="12"/>
  <c r="BS66" i="12"/>
  <c r="BS62" i="12"/>
  <c r="BS58" i="12"/>
  <c r="BS54" i="12"/>
  <c r="BS50" i="12"/>
  <c r="BS46" i="12"/>
  <c r="BS32" i="12"/>
  <c r="BS69" i="12"/>
  <c r="BS39" i="12"/>
  <c r="BS27" i="12"/>
  <c r="BS34" i="12"/>
  <c r="BS22" i="12"/>
  <c r="BS67" i="12"/>
  <c r="BS63" i="12"/>
  <c r="BS59" i="12"/>
  <c r="BS55" i="12"/>
  <c r="BS51" i="12"/>
  <c r="BS47" i="12"/>
  <c r="BS43" i="12"/>
  <c r="BS41" i="12"/>
  <c r="BS29" i="12"/>
  <c r="BS17" i="12"/>
  <c r="BS11" i="12"/>
  <c r="BS36" i="12"/>
  <c r="BS24" i="12"/>
  <c r="BN7" i="12"/>
  <c r="BI8" i="12"/>
  <c r="BN13" i="12"/>
  <c r="BX16" i="12"/>
  <c r="BX18" i="12"/>
  <c r="BX19" i="12"/>
  <c r="BX20" i="12"/>
  <c r="BT21" i="12"/>
  <c r="BZ52" i="12"/>
  <c r="CB52" i="12" s="1"/>
  <c r="BS30" i="12"/>
  <c r="BT33" i="12"/>
  <c r="BT68" i="12"/>
  <c r="BT40" i="12"/>
  <c r="BT65" i="12"/>
  <c r="BT61" i="12"/>
  <c r="BT57" i="12"/>
  <c r="BT53" i="12"/>
  <c r="BT49" i="12"/>
  <c r="BT45" i="12"/>
  <c r="BT35" i="12"/>
  <c r="BT42" i="12"/>
  <c r="BT30" i="12"/>
  <c r="BT37" i="12"/>
  <c r="BT66" i="12"/>
  <c r="BT62" i="12"/>
  <c r="BT58" i="12"/>
  <c r="BT54" i="12"/>
  <c r="BT50" i="12"/>
  <c r="BT46" i="12"/>
  <c r="BT32" i="12"/>
  <c r="BT20" i="12"/>
  <c r="BT14" i="12"/>
  <c r="BT69" i="12"/>
  <c r="BT39" i="12"/>
  <c r="BT27" i="12"/>
  <c r="BT34" i="12"/>
  <c r="BT22" i="12"/>
  <c r="BT67" i="12"/>
  <c r="BT63" i="12"/>
  <c r="BT59" i="12"/>
  <c r="BT55" i="12"/>
  <c r="BT51" i="12"/>
  <c r="BT47" i="12"/>
  <c r="BT43" i="12"/>
  <c r="BT41" i="12"/>
  <c r="BT29" i="12"/>
  <c r="BT17" i="12"/>
  <c r="BT11" i="12"/>
  <c r="BT36" i="12"/>
  <c r="BT24" i="12"/>
  <c r="BT31" i="12"/>
  <c r="BT19" i="12"/>
  <c r="BT15" i="12"/>
  <c r="BT13" i="12"/>
  <c r="BT64" i="12"/>
  <c r="BT60" i="12"/>
  <c r="BT56" i="12"/>
  <c r="BT52" i="12"/>
  <c r="BT48" i="12"/>
  <c r="BT44" i="12"/>
  <c r="BT38" i="12"/>
  <c r="BI68" i="12"/>
  <c r="BI40" i="12"/>
  <c r="BI28" i="12"/>
  <c r="BI65" i="12"/>
  <c r="BI61" i="12"/>
  <c r="BI57" i="12"/>
  <c r="BI53" i="12"/>
  <c r="BI49" i="12"/>
  <c r="BI45" i="12"/>
  <c r="BI35" i="12"/>
  <c r="BI42" i="12"/>
  <c r="BI37" i="12"/>
  <c r="BI66" i="12"/>
  <c r="BI62" i="12"/>
  <c r="BI58" i="12"/>
  <c r="BI54" i="12"/>
  <c r="BI50" i="12"/>
  <c r="BI46" i="12"/>
  <c r="BI32" i="12"/>
  <c r="BI69" i="12"/>
  <c r="BI39" i="12"/>
  <c r="BI27" i="12"/>
  <c r="BI34" i="12"/>
  <c r="BI22" i="12"/>
  <c r="BI67" i="12"/>
  <c r="BI63" i="12"/>
  <c r="BI59" i="12"/>
  <c r="BI55" i="12"/>
  <c r="BI51" i="12"/>
  <c r="BI47" i="12"/>
  <c r="BI43" i="12"/>
  <c r="BI41" i="12"/>
  <c r="BI29" i="12"/>
  <c r="BI17" i="12"/>
  <c r="BI11" i="12"/>
  <c r="BI36" i="12"/>
  <c r="BI24" i="12"/>
  <c r="BI31" i="12"/>
  <c r="BI19" i="12"/>
  <c r="BI15" i="12"/>
  <c r="BI13" i="12"/>
  <c r="BI64" i="12"/>
  <c r="BI60" i="12"/>
  <c r="BI56" i="12"/>
  <c r="BI52" i="12"/>
  <c r="BI48" i="12"/>
  <c r="BI44" i="12"/>
  <c r="BI38" i="12"/>
  <c r="BI26" i="12"/>
  <c r="BU68" i="12"/>
  <c r="BU40" i="12"/>
  <c r="BU28" i="12"/>
  <c r="BU65" i="12"/>
  <c r="BU61" i="12"/>
  <c r="BU57" i="12"/>
  <c r="BU53" i="12"/>
  <c r="BU49" i="12"/>
  <c r="BU45" i="12"/>
  <c r="BU35" i="12"/>
  <c r="BU42" i="12"/>
  <c r="BU37" i="12"/>
  <c r="BU66" i="12"/>
  <c r="BU62" i="12"/>
  <c r="BU58" i="12"/>
  <c r="BU54" i="12"/>
  <c r="BU50" i="12"/>
  <c r="BU46" i="12"/>
  <c r="BU32" i="12"/>
  <c r="BU69" i="12"/>
  <c r="BU39" i="12"/>
  <c r="BU27" i="12"/>
  <c r="BU34" i="12"/>
  <c r="BU22" i="12"/>
  <c r="BU67" i="12"/>
  <c r="BU63" i="12"/>
  <c r="BU59" i="12"/>
  <c r="BU55" i="12"/>
  <c r="BU51" i="12"/>
  <c r="BU47" i="12"/>
  <c r="BU43" i="12"/>
  <c r="BU41" i="12"/>
  <c r="BU29" i="12"/>
  <c r="BU17" i="12"/>
  <c r="BU36" i="12"/>
  <c r="BU24" i="12"/>
  <c r="BU31" i="12"/>
  <c r="BU19" i="12"/>
  <c r="BU64" i="12"/>
  <c r="BU60" i="12"/>
  <c r="BU56" i="12"/>
  <c r="BU52" i="12"/>
  <c r="BU48" i="12"/>
  <c r="BU44" i="12"/>
  <c r="BU38" i="12"/>
  <c r="BU26" i="12"/>
  <c r="BX8" i="12"/>
  <c r="BT9" i="12"/>
  <c r="BS10" i="12"/>
  <c r="BT12" i="12"/>
  <c r="BN14" i="12"/>
  <c r="BI20" i="12"/>
  <c r="BI21" i="12"/>
  <c r="BU25" i="12"/>
  <c r="BT26" i="12"/>
  <c r="BU30" i="12"/>
  <c r="BJ65" i="12"/>
  <c r="BJ61" i="12"/>
  <c r="BJ57" i="12"/>
  <c r="BJ53" i="12"/>
  <c r="BJ49" i="12"/>
  <c r="BJ45" i="12"/>
  <c r="BJ66" i="12"/>
  <c r="BJ62" i="12"/>
  <c r="BJ58" i="12"/>
  <c r="BJ54" i="12"/>
  <c r="BJ50" i="12"/>
  <c r="BJ46" i="12"/>
  <c r="BJ69" i="12"/>
  <c r="BJ67" i="12"/>
  <c r="BJ63" i="12"/>
  <c r="BJ59" i="12"/>
  <c r="BJ55" i="12"/>
  <c r="BJ51" i="12"/>
  <c r="BJ47" i="12"/>
  <c r="BJ43" i="12"/>
  <c r="BJ64" i="12"/>
  <c r="BJ60" i="12"/>
  <c r="BJ56" i="12"/>
  <c r="BJ52" i="12"/>
  <c r="BJ48" i="12"/>
  <c r="BJ44" i="12"/>
  <c r="BJ68" i="12"/>
  <c r="BV65" i="12"/>
  <c r="BV61" i="12"/>
  <c r="BV57" i="12"/>
  <c r="BV53" i="12"/>
  <c r="BV49" i="12"/>
  <c r="BV45" i="12"/>
  <c r="BV35" i="12"/>
  <c r="BV23" i="12"/>
  <c r="BV42" i="12"/>
  <c r="BV30" i="12"/>
  <c r="BV37" i="12"/>
  <c r="BV66" i="12"/>
  <c r="BV62" i="12"/>
  <c r="BV58" i="12"/>
  <c r="BV54" i="12"/>
  <c r="BV50" i="12"/>
  <c r="BV46" i="12"/>
  <c r="BV32" i="12"/>
  <c r="BV69" i="12"/>
  <c r="BV39" i="12"/>
  <c r="BV34" i="12"/>
  <c r="BV22" i="12"/>
  <c r="BV67" i="12"/>
  <c r="BV63" i="12"/>
  <c r="BV59" i="12"/>
  <c r="BV55" i="12"/>
  <c r="BV51" i="12"/>
  <c r="BV47" i="12"/>
  <c r="BV43" i="12"/>
  <c r="BV41" i="12"/>
  <c r="BV29" i="12"/>
  <c r="BV36" i="12"/>
  <c r="BV24" i="12"/>
  <c r="BV31" i="12"/>
  <c r="BV19" i="12"/>
  <c r="BV15" i="12"/>
  <c r="BV13" i="12"/>
  <c r="BV64" i="12"/>
  <c r="BV60" i="12"/>
  <c r="BV56" i="12"/>
  <c r="BV52" i="12"/>
  <c r="BV48" i="12"/>
  <c r="BV44" i="12"/>
  <c r="BV38" i="12"/>
  <c r="BV26" i="12"/>
  <c r="BV33" i="12"/>
  <c r="BV21" i="12"/>
  <c r="BV68" i="12"/>
  <c r="BV40" i="12"/>
  <c r="BQ7" i="12"/>
  <c r="BT10" i="12"/>
  <c r="BQ13" i="12"/>
  <c r="BS14" i="12"/>
  <c r="BN15" i="12"/>
  <c r="BN24" i="12"/>
  <c r="BV25" i="12"/>
  <c r="BN29" i="12"/>
  <c r="BW25" i="12"/>
  <c r="BX37" i="12"/>
  <c r="BX25" i="12"/>
  <c r="BX66" i="12"/>
  <c r="BX62" i="12"/>
  <c r="BX58" i="12"/>
  <c r="BX54" i="12"/>
  <c r="BX50" i="12"/>
  <c r="BX46" i="12"/>
  <c r="BX32" i="12"/>
  <c r="BX69" i="12"/>
  <c r="BX39" i="12"/>
  <c r="BX34" i="12"/>
  <c r="BX67" i="12"/>
  <c r="BX63" i="12"/>
  <c r="BX59" i="12"/>
  <c r="BX55" i="12"/>
  <c r="BX51" i="12"/>
  <c r="BX47" i="12"/>
  <c r="BX43" i="12"/>
  <c r="BX41" i="12"/>
  <c r="BX36" i="12"/>
  <c r="BX24" i="12"/>
  <c r="BX31" i="12"/>
  <c r="BX64" i="12"/>
  <c r="BX60" i="12"/>
  <c r="BX56" i="12"/>
  <c r="BX52" i="12"/>
  <c r="BX48" i="12"/>
  <c r="BX44" i="12"/>
  <c r="BX38" i="12"/>
  <c r="BX26" i="12"/>
  <c r="BX33" i="12"/>
  <c r="BX21" i="12"/>
  <c r="BX68" i="12"/>
  <c r="BX40" i="12"/>
  <c r="BX28" i="12"/>
  <c r="BX10" i="12"/>
  <c r="BX65" i="12"/>
  <c r="BX61" i="12"/>
  <c r="BX57" i="12"/>
  <c r="BX53" i="12"/>
  <c r="BX49" i="12"/>
  <c r="BX45" i="12"/>
  <c r="BX35" i="12"/>
  <c r="BX23" i="12"/>
  <c r="BX42" i="12"/>
  <c r="BW12" i="12"/>
  <c r="BN32" i="12"/>
  <c r="BL37" i="12"/>
  <c r="BL66" i="12"/>
  <c r="BL62" i="12"/>
  <c r="BL58" i="12"/>
  <c r="BL54" i="12"/>
  <c r="BL50" i="12"/>
  <c r="BL46" i="12"/>
  <c r="BL69" i="12"/>
  <c r="BL39" i="12"/>
  <c r="BL67" i="12"/>
  <c r="BL63" i="12"/>
  <c r="BL59" i="12"/>
  <c r="BL55" i="12"/>
  <c r="BL51" i="12"/>
  <c r="BL47" i="12"/>
  <c r="BL43" i="12"/>
  <c r="BL41" i="12"/>
  <c r="BL64" i="12"/>
  <c r="BL60" i="12"/>
  <c r="BL56" i="12"/>
  <c r="BL52" i="12"/>
  <c r="BL48" i="12"/>
  <c r="BL44" i="12"/>
  <c r="BL38" i="12"/>
  <c r="BL68" i="12"/>
  <c r="BL40" i="12"/>
  <c r="BL65" i="12"/>
  <c r="BL61" i="12"/>
  <c r="BL57" i="12"/>
  <c r="BL53" i="12"/>
  <c r="BL49" i="12"/>
  <c r="BL45" i="12"/>
  <c r="BL42" i="12"/>
  <c r="BW9" i="12"/>
  <c r="BM66" i="12"/>
  <c r="BM62" i="12"/>
  <c r="BM58" i="12"/>
  <c r="BM54" i="12"/>
  <c r="BM50" i="12"/>
  <c r="BM46" i="12"/>
  <c r="BM69" i="12"/>
  <c r="BM67" i="12"/>
  <c r="BM63" i="12"/>
  <c r="BM59" i="12"/>
  <c r="BM55" i="12"/>
  <c r="BM51" i="12"/>
  <c r="BM47" i="12"/>
  <c r="BM43" i="12"/>
  <c r="BM64" i="12"/>
  <c r="BM60" i="12"/>
  <c r="BM56" i="12"/>
  <c r="BM52" i="12"/>
  <c r="BM48" i="12"/>
  <c r="BM44" i="12"/>
  <c r="BM68" i="12"/>
  <c r="BM65" i="12"/>
  <c r="BM61" i="12"/>
  <c r="BM57" i="12"/>
  <c r="BM53" i="12"/>
  <c r="BM49" i="12"/>
  <c r="BM45" i="12"/>
  <c r="BM42" i="12"/>
  <c r="BT7" i="12"/>
  <c r="BX9" i="12"/>
  <c r="BX12" i="12"/>
  <c r="BW14" i="12"/>
  <c r="BN17" i="12"/>
  <c r="BN19" i="12"/>
  <c r="BS23" i="12"/>
  <c r="BX29" i="12"/>
  <c r="E12" i="11"/>
  <c r="E11" i="11"/>
  <c r="E86" i="11" s="1"/>
  <c r="E10" i="11"/>
  <c r="E85" i="11" s="1"/>
  <c r="E9" i="11"/>
  <c r="E84" i="11" s="1"/>
  <c r="E8" i="11"/>
  <c r="E83" i="11" s="1"/>
  <c r="E7" i="11"/>
  <c r="E6" i="11"/>
  <c r="E81" i="11" s="1"/>
  <c r="E5" i="11"/>
  <c r="E4" i="11"/>
  <c r="E79" i="11" s="1"/>
  <c r="E3" i="11"/>
  <c r="AA72" i="11"/>
  <c r="X72" i="11"/>
  <c r="U72" i="11"/>
  <c r="R72" i="11"/>
  <c r="O72" i="11"/>
  <c r="L72" i="11"/>
  <c r="I72" i="11"/>
  <c r="F72" i="11"/>
  <c r="AA71" i="11"/>
  <c r="X71" i="11"/>
  <c r="U71" i="11"/>
  <c r="R71" i="11"/>
  <c r="O71" i="11"/>
  <c r="L71" i="11"/>
  <c r="I71" i="11"/>
  <c r="F71" i="11"/>
  <c r="AA70" i="11"/>
  <c r="X70" i="11"/>
  <c r="U70" i="11"/>
  <c r="R70" i="11"/>
  <c r="O70" i="11"/>
  <c r="L70" i="11"/>
  <c r="I70" i="11"/>
  <c r="F70" i="11"/>
  <c r="AA69" i="11"/>
  <c r="X69" i="11"/>
  <c r="U69" i="11"/>
  <c r="R69" i="11"/>
  <c r="O69" i="11"/>
  <c r="L69" i="11"/>
  <c r="I69" i="11"/>
  <c r="F69" i="11"/>
  <c r="AA68" i="11"/>
  <c r="X68" i="11"/>
  <c r="U68" i="11"/>
  <c r="R68" i="11"/>
  <c r="O68" i="11"/>
  <c r="L68" i="11"/>
  <c r="I68" i="11"/>
  <c r="F68" i="11"/>
  <c r="AA67" i="11"/>
  <c r="X67" i="11"/>
  <c r="U67" i="11"/>
  <c r="R67" i="11"/>
  <c r="O67" i="11"/>
  <c r="L67" i="11"/>
  <c r="I67" i="11"/>
  <c r="F67" i="11"/>
  <c r="AA66" i="11"/>
  <c r="X66" i="11"/>
  <c r="U66" i="11"/>
  <c r="R66" i="11"/>
  <c r="O66" i="11"/>
  <c r="L66" i="11"/>
  <c r="I66" i="11"/>
  <c r="F66" i="11"/>
  <c r="AA65" i="11"/>
  <c r="X65" i="11"/>
  <c r="U65" i="11"/>
  <c r="R65" i="11"/>
  <c r="O65" i="11"/>
  <c r="L65" i="11"/>
  <c r="I65" i="11"/>
  <c r="F65" i="11"/>
  <c r="AA64" i="11"/>
  <c r="X64" i="11"/>
  <c r="U64" i="11"/>
  <c r="R64" i="11"/>
  <c r="O64" i="11"/>
  <c r="L64" i="11"/>
  <c r="I64" i="11"/>
  <c r="F64" i="11"/>
  <c r="AA63" i="11"/>
  <c r="X63" i="11"/>
  <c r="U63" i="11"/>
  <c r="R63" i="11"/>
  <c r="O63" i="11"/>
  <c r="L63" i="11"/>
  <c r="I63" i="11"/>
  <c r="F63" i="11"/>
  <c r="A63" i="11"/>
  <c r="A77" i="11" s="1"/>
  <c r="AA62" i="11"/>
  <c r="AA76" i="11" s="1"/>
  <c r="Z62" i="11"/>
  <c r="Z76" i="11" s="1"/>
  <c r="X62" i="11"/>
  <c r="X76" i="11" s="1"/>
  <c r="W62" i="11"/>
  <c r="W76" i="11" s="1"/>
  <c r="U62" i="11"/>
  <c r="U76" i="11" s="1"/>
  <c r="T62" i="11"/>
  <c r="T76" i="11" s="1"/>
  <c r="R62" i="11"/>
  <c r="R76" i="11" s="1"/>
  <c r="Q62" i="11"/>
  <c r="Q76" i="11" s="1"/>
  <c r="O62" i="11"/>
  <c r="O76" i="11" s="1"/>
  <c r="N62" i="11"/>
  <c r="N76" i="11" s="1"/>
  <c r="L62" i="11"/>
  <c r="L76" i="11" s="1"/>
  <c r="K62" i="11"/>
  <c r="K76" i="11" s="1"/>
  <c r="I62" i="11"/>
  <c r="I76" i="11" s="1"/>
  <c r="H62" i="11"/>
  <c r="H76" i="11" s="1"/>
  <c r="F62" i="11"/>
  <c r="F76" i="11" s="1"/>
  <c r="E62" i="11"/>
  <c r="E76" i="11" s="1"/>
  <c r="C62" i="11"/>
  <c r="C76" i="11" s="1"/>
  <c r="B62" i="11"/>
  <c r="B76" i="11" s="1"/>
  <c r="C12" i="11"/>
  <c r="B12" i="11"/>
  <c r="C11" i="11"/>
  <c r="B11" i="11"/>
  <c r="C10" i="11"/>
  <c r="B10" i="11"/>
  <c r="C9" i="11"/>
  <c r="B9" i="11"/>
  <c r="C8" i="11"/>
  <c r="B8" i="11"/>
  <c r="C7" i="11"/>
  <c r="B7" i="11"/>
  <c r="C6" i="11"/>
  <c r="B6" i="11"/>
  <c r="C5" i="11"/>
  <c r="B5" i="11"/>
  <c r="B80" i="11" s="1"/>
  <c r="C4" i="11"/>
  <c r="B4" i="11"/>
  <c r="A4" i="11"/>
  <c r="A5" i="11" s="1"/>
  <c r="Z3" i="11"/>
  <c r="Z78" i="11" s="1"/>
  <c r="C3" i="11"/>
  <c r="B3" i="11"/>
  <c r="AD72" i="4"/>
  <c r="AD71" i="4"/>
  <c r="AD70" i="4"/>
  <c r="AD69" i="4"/>
  <c r="AD68" i="4"/>
  <c r="AD67" i="4"/>
  <c r="AD66" i="4"/>
  <c r="AD65" i="4"/>
  <c r="AD64" i="4"/>
  <c r="AD63" i="4"/>
  <c r="AD62" i="4"/>
  <c r="AD76" i="4" s="1"/>
  <c r="AC62" i="4"/>
  <c r="AC76" i="4" s="1"/>
  <c r="AA72" i="4"/>
  <c r="X72" i="4"/>
  <c r="U72" i="4"/>
  <c r="R72" i="4"/>
  <c r="O72" i="4"/>
  <c r="L72" i="4"/>
  <c r="I72" i="4"/>
  <c r="F72" i="4"/>
  <c r="AA71" i="4"/>
  <c r="X71" i="4"/>
  <c r="U71" i="4"/>
  <c r="R71" i="4"/>
  <c r="O71" i="4"/>
  <c r="L71" i="4"/>
  <c r="I71" i="4"/>
  <c r="F71" i="4"/>
  <c r="AA70" i="4"/>
  <c r="X70" i="4"/>
  <c r="U70" i="4"/>
  <c r="R70" i="4"/>
  <c r="O70" i="4"/>
  <c r="L70" i="4"/>
  <c r="I70" i="4"/>
  <c r="F70" i="4"/>
  <c r="AA69" i="4"/>
  <c r="X69" i="4"/>
  <c r="U69" i="4"/>
  <c r="R69" i="4"/>
  <c r="O69" i="4"/>
  <c r="L69" i="4"/>
  <c r="I69" i="4"/>
  <c r="F69" i="4"/>
  <c r="AA68" i="4"/>
  <c r="X68" i="4"/>
  <c r="U68" i="4"/>
  <c r="R68" i="4"/>
  <c r="O68" i="4"/>
  <c r="L68" i="4"/>
  <c r="I68" i="4"/>
  <c r="F68" i="4"/>
  <c r="AA67" i="4"/>
  <c r="X67" i="4"/>
  <c r="U67" i="4"/>
  <c r="R67" i="4"/>
  <c r="O67" i="4"/>
  <c r="L67" i="4"/>
  <c r="I67" i="4"/>
  <c r="F67" i="4"/>
  <c r="AA66" i="4"/>
  <c r="X66" i="4"/>
  <c r="U66" i="4"/>
  <c r="R66" i="4"/>
  <c r="O66" i="4"/>
  <c r="L66" i="4"/>
  <c r="I66" i="4"/>
  <c r="F66" i="4"/>
  <c r="AA65" i="4"/>
  <c r="X65" i="4"/>
  <c r="U65" i="4"/>
  <c r="R65" i="4"/>
  <c r="O65" i="4"/>
  <c r="L65" i="4"/>
  <c r="I65" i="4"/>
  <c r="F65" i="4"/>
  <c r="AA64" i="4"/>
  <c r="X64" i="4"/>
  <c r="U64" i="4"/>
  <c r="R64" i="4"/>
  <c r="O64" i="4"/>
  <c r="L64" i="4"/>
  <c r="I64" i="4"/>
  <c r="F64" i="4"/>
  <c r="AA63" i="4"/>
  <c r="X63" i="4"/>
  <c r="U63" i="4"/>
  <c r="R63" i="4"/>
  <c r="O63" i="4"/>
  <c r="L63" i="4"/>
  <c r="I63" i="4"/>
  <c r="F63" i="4"/>
  <c r="A63" i="4"/>
  <c r="A77" i="4" s="1"/>
  <c r="AA62" i="4"/>
  <c r="AA76" i="4" s="1"/>
  <c r="Z62" i="4"/>
  <c r="Z76" i="4" s="1"/>
  <c r="X62" i="4"/>
  <c r="X76" i="4" s="1"/>
  <c r="W62" i="4"/>
  <c r="W76" i="4" s="1"/>
  <c r="U62" i="4"/>
  <c r="U76" i="4" s="1"/>
  <c r="T62" i="4"/>
  <c r="T76" i="4" s="1"/>
  <c r="R62" i="4"/>
  <c r="R76" i="4" s="1"/>
  <c r="Q62" i="4"/>
  <c r="Q76" i="4" s="1"/>
  <c r="O62" i="4"/>
  <c r="O76" i="4" s="1"/>
  <c r="N62" i="4"/>
  <c r="N76" i="4" s="1"/>
  <c r="L62" i="4"/>
  <c r="L76" i="4" s="1"/>
  <c r="K62" i="4"/>
  <c r="K76" i="4" s="1"/>
  <c r="I62" i="4"/>
  <c r="I76" i="4" s="1"/>
  <c r="H62" i="4"/>
  <c r="H76" i="4" s="1"/>
  <c r="F62" i="4"/>
  <c r="F76" i="4" s="1"/>
  <c r="E62" i="4"/>
  <c r="E76" i="4" s="1"/>
  <c r="C62" i="4"/>
  <c r="C76" i="4" s="1"/>
  <c r="B62" i="4"/>
  <c r="B76" i="4" s="1"/>
  <c r="C72" i="1"/>
  <c r="C71" i="1"/>
  <c r="C70" i="1"/>
  <c r="C69" i="1"/>
  <c r="C68" i="1"/>
  <c r="C67" i="1"/>
  <c r="C66" i="1"/>
  <c r="C65" i="1"/>
  <c r="C64" i="1"/>
  <c r="C63" i="1"/>
  <c r="B72" i="1"/>
  <c r="B71" i="1"/>
  <c r="B70" i="1"/>
  <c r="B69" i="1"/>
  <c r="B68" i="1"/>
  <c r="B67" i="1"/>
  <c r="B66" i="1"/>
  <c r="B65" i="1"/>
  <c r="B64" i="1"/>
  <c r="B63" i="1"/>
  <c r="A63" i="1"/>
  <c r="A77" i="1" s="1"/>
  <c r="A91" i="1" s="1"/>
  <c r="AA62" i="1"/>
  <c r="AA76" i="1" s="1"/>
  <c r="AA90" i="1" s="1"/>
  <c r="Z62" i="1"/>
  <c r="Z76" i="1" s="1"/>
  <c r="Z90" i="1" s="1"/>
  <c r="X62" i="1"/>
  <c r="X76" i="1" s="1"/>
  <c r="X90" i="1" s="1"/>
  <c r="W62" i="1"/>
  <c r="W76" i="1" s="1"/>
  <c r="W90" i="1" s="1"/>
  <c r="U62" i="1"/>
  <c r="U76" i="1" s="1"/>
  <c r="U90" i="1" s="1"/>
  <c r="T62" i="1"/>
  <c r="T76" i="1" s="1"/>
  <c r="T90" i="1" s="1"/>
  <c r="R62" i="1"/>
  <c r="R76" i="1" s="1"/>
  <c r="R90" i="1" s="1"/>
  <c r="Q62" i="1"/>
  <c r="Q76" i="1" s="1"/>
  <c r="Q90" i="1" s="1"/>
  <c r="O62" i="1"/>
  <c r="O76" i="1" s="1"/>
  <c r="O90" i="1" s="1"/>
  <c r="N62" i="1"/>
  <c r="N76" i="1" s="1"/>
  <c r="N90" i="1" s="1"/>
  <c r="L62" i="1"/>
  <c r="L76" i="1" s="1"/>
  <c r="L90" i="1" s="1"/>
  <c r="K62" i="1"/>
  <c r="K76" i="1" s="1"/>
  <c r="K90" i="1" s="1"/>
  <c r="I62" i="1"/>
  <c r="I76" i="1" s="1"/>
  <c r="I90" i="1" s="1"/>
  <c r="H62" i="1"/>
  <c r="H76" i="1" s="1"/>
  <c r="H90" i="1" s="1"/>
  <c r="F62" i="1"/>
  <c r="F76" i="1" s="1"/>
  <c r="F90" i="1" s="1"/>
  <c r="E62" i="1"/>
  <c r="E76" i="1" s="1"/>
  <c r="E90" i="1" s="1"/>
  <c r="C62" i="1"/>
  <c r="C76" i="1" s="1"/>
  <c r="B62" i="1"/>
  <c r="B76" i="1" s="1"/>
  <c r="H12" i="6"/>
  <c r="H11" i="6"/>
  <c r="H10" i="6"/>
  <c r="H9" i="6"/>
  <c r="E12" i="6"/>
  <c r="E11" i="6"/>
  <c r="E10" i="6"/>
  <c r="E9" i="6"/>
  <c r="BJ21" i="7"/>
  <c r="BJ20" i="7"/>
  <c r="BJ19" i="7"/>
  <c r="BJ18" i="7"/>
  <c r="BJ17" i="7"/>
  <c r="BJ16" i="7"/>
  <c r="BJ15" i="7"/>
  <c r="BJ14" i="7"/>
  <c r="BJ13" i="7"/>
  <c r="BJ12" i="7"/>
  <c r="BJ11" i="7"/>
  <c r="BJ10" i="7"/>
  <c r="BJ9" i="7"/>
  <c r="BJ8" i="7"/>
  <c r="BJ7" i="7"/>
  <c r="BI7" i="7"/>
  <c r="BI8" i="7" s="1"/>
  <c r="BI9" i="7" s="1"/>
  <c r="BI10" i="7" s="1"/>
  <c r="BI11" i="7" s="1"/>
  <c r="BI12" i="7" s="1"/>
  <c r="BI13" i="7" s="1"/>
  <c r="BI14" i="7" s="1"/>
  <c r="BI15" i="7" s="1"/>
  <c r="BI16" i="7" s="1"/>
  <c r="BI17" i="7" s="1"/>
  <c r="BI18" i="7" s="1"/>
  <c r="BI19" i="7" s="1"/>
  <c r="BI20" i="7" s="1"/>
  <c r="BI21" i="7" s="1"/>
  <c r="BE7" i="7"/>
  <c r="BE8" i="7" s="1"/>
  <c r="BE9" i="7" s="1"/>
  <c r="BE10" i="7" s="1"/>
  <c r="BE11" i="7" s="1"/>
  <c r="BE12" i="7" s="1"/>
  <c r="BE13" i="7" s="1"/>
  <c r="BE14" i="7" s="1"/>
  <c r="BE15" i="7" s="1"/>
  <c r="BE16" i="7" s="1"/>
  <c r="BE17" i="7" s="1"/>
  <c r="BE18" i="7" s="1"/>
  <c r="BE19" i="7" s="1"/>
  <c r="BE20" i="7" s="1"/>
  <c r="BE21" i="7" s="1"/>
  <c r="BA7" i="7"/>
  <c r="BA8" i="7" s="1"/>
  <c r="BA9" i="7" s="1"/>
  <c r="BA10" i="7" s="1"/>
  <c r="BA11" i="7" s="1"/>
  <c r="BA12" i="7" s="1"/>
  <c r="BA13" i="7" s="1"/>
  <c r="BA14" i="7" s="1"/>
  <c r="BA15" i="7" s="1"/>
  <c r="BA16" i="7" s="1"/>
  <c r="BA17" i="7" s="1"/>
  <c r="BA18" i="7" s="1"/>
  <c r="BA19" i="7" s="1"/>
  <c r="BA20" i="7" s="1"/>
  <c r="BA21" i="7" s="1"/>
  <c r="AW7" i="7"/>
  <c r="AW8" i="7" s="1"/>
  <c r="AW9" i="7" s="1"/>
  <c r="AW10" i="7" s="1"/>
  <c r="AW11" i="7" s="1"/>
  <c r="AW12" i="7" s="1"/>
  <c r="AW13" i="7" s="1"/>
  <c r="AW14" i="7" s="1"/>
  <c r="AW15" i="7" s="1"/>
  <c r="AW16" i="7" s="1"/>
  <c r="AW17" i="7" s="1"/>
  <c r="AW18" i="7" s="1"/>
  <c r="AW19" i="7" s="1"/>
  <c r="AW20" i="7" s="1"/>
  <c r="AW21" i="7" s="1"/>
  <c r="AS7" i="7"/>
  <c r="AS8" i="7" s="1"/>
  <c r="AS9" i="7" s="1"/>
  <c r="AS10" i="7" s="1"/>
  <c r="AS11" i="7" s="1"/>
  <c r="AS12" i="7" s="1"/>
  <c r="AS13" i="7" s="1"/>
  <c r="AS14" i="7" s="1"/>
  <c r="AS15" i="7" s="1"/>
  <c r="AS16" i="7" s="1"/>
  <c r="AS17" i="7" s="1"/>
  <c r="AS18" i="7" s="1"/>
  <c r="AS19" i="7" s="1"/>
  <c r="AS20" i="7" s="1"/>
  <c r="AS21" i="7" s="1"/>
  <c r="BH1" i="7"/>
  <c r="BI1" i="7" s="1"/>
  <c r="BJ1" i="7" s="1"/>
  <c r="BK1" i="7" s="1"/>
  <c r="AA12" i="1"/>
  <c r="Z12" i="1"/>
  <c r="AA11" i="1"/>
  <c r="Z11" i="1"/>
  <c r="AA10" i="1"/>
  <c r="Z10" i="1"/>
  <c r="AA9" i="1"/>
  <c r="Z9" i="1"/>
  <c r="AA8" i="1"/>
  <c r="Z8" i="1"/>
  <c r="AA7" i="1"/>
  <c r="Z7" i="1"/>
  <c r="AA6" i="1"/>
  <c r="AA81" i="1" s="1"/>
  <c r="AA95" i="1" s="1"/>
  <c r="Z6" i="1"/>
  <c r="Z81" i="1" s="1"/>
  <c r="Z95" i="1" s="1"/>
  <c r="AA5" i="1"/>
  <c r="Z5" i="1"/>
  <c r="AA4" i="1"/>
  <c r="Z4" i="1"/>
  <c r="AA3" i="1"/>
  <c r="Z3" i="1"/>
  <c r="BK29" i="2"/>
  <c r="BK28" i="2"/>
  <c r="BK27" i="2"/>
  <c r="BK26" i="2"/>
  <c r="BK25" i="2"/>
  <c r="BK24" i="2"/>
  <c r="BK23" i="2"/>
  <c r="BK22" i="2"/>
  <c r="BK21" i="2"/>
  <c r="BK20" i="2"/>
  <c r="BK19" i="2"/>
  <c r="BK18" i="2"/>
  <c r="BK17" i="2"/>
  <c r="BK16" i="2"/>
  <c r="BK15" i="2"/>
  <c r="BK14" i="2"/>
  <c r="BK13" i="2"/>
  <c r="BK12" i="2"/>
  <c r="BK11" i="2"/>
  <c r="BK10" i="2"/>
  <c r="BK9" i="2"/>
  <c r="BK8" i="2"/>
  <c r="BK7" i="2"/>
  <c r="BJ29" i="2"/>
  <c r="BJ28" i="2"/>
  <c r="BJ27" i="2"/>
  <c r="BJ26" i="2"/>
  <c r="BJ25" i="2"/>
  <c r="BJ24" i="2"/>
  <c r="BJ23" i="2"/>
  <c r="BJ22" i="2"/>
  <c r="BJ21" i="2"/>
  <c r="BJ20" i="2"/>
  <c r="BJ19" i="2"/>
  <c r="BJ18" i="2"/>
  <c r="BJ17" i="2"/>
  <c r="BJ16" i="2"/>
  <c r="BJ15" i="2"/>
  <c r="BJ14" i="2"/>
  <c r="BJ13" i="2"/>
  <c r="BJ12" i="2"/>
  <c r="BJ11" i="2"/>
  <c r="BJ10" i="2"/>
  <c r="BJ9" i="2"/>
  <c r="BJ8" i="2"/>
  <c r="BJ7" i="2"/>
  <c r="BI7" i="2"/>
  <c r="BI8" i="2" s="1"/>
  <c r="BI9" i="2" s="1"/>
  <c r="BI10" i="2" s="1"/>
  <c r="BI11" i="2" s="1"/>
  <c r="BI12" i="2" s="1"/>
  <c r="BI13" i="2" s="1"/>
  <c r="BI14" i="2" s="1"/>
  <c r="BI15" i="2" s="1"/>
  <c r="BI16" i="2" s="1"/>
  <c r="BI17" i="2" s="1"/>
  <c r="BI18" i="2" s="1"/>
  <c r="BI19" i="2" s="1"/>
  <c r="BI20" i="2" s="1"/>
  <c r="BI21" i="2" s="1"/>
  <c r="BI22" i="2" s="1"/>
  <c r="BI23" i="2" s="1"/>
  <c r="BI24" i="2" s="1"/>
  <c r="BI25" i="2" s="1"/>
  <c r="BI26" i="2" s="1"/>
  <c r="BI27" i="2" s="1"/>
  <c r="BI28" i="2" s="1"/>
  <c r="BI29" i="2" s="1"/>
  <c r="BH1" i="2"/>
  <c r="BI1" i="2" s="1"/>
  <c r="BJ1" i="2" s="1"/>
  <c r="BK1" i="2" s="1"/>
  <c r="AW5" i="7"/>
  <c r="AH16" i="7"/>
  <c r="AH15" i="7"/>
  <c r="AH14" i="7"/>
  <c r="AH13" i="7"/>
  <c r="AH12" i="7"/>
  <c r="AH11" i="7"/>
  <c r="AH10" i="7"/>
  <c r="AH9" i="7"/>
  <c r="AH8" i="7"/>
  <c r="B8" i="7"/>
  <c r="B9" i="7" s="1"/>
  <c r="B10" i="7" s="1"/>
  <c r="B11" i="7" s="1"/>
  <c r="B12" i="7" s="1"/>
  <c r="B13" i="7" s="1"/>
  <c r="B14" i="7" s="1"/>
  <c r="B15" i="7" s="1"/>
  <c r="B16" i="7" s="1"/>
  <c r="B17" i="7" s="1"/>
  <c r="B18" i="7" s="1"/>
  <c r="B19" i="7" s="1"/>
  <c r="B20" i="7" s="1"/>
  <c r="B21" i="7" s="1"/>
  <c r="B22" i="7" s="1"/>
  <c r="B23" i="7" s="1"/>
  <c r="B24" i="7" s="1"/>
  <c r="B25" i="7" s="1"/>
  <c r="B26" i="7" s="1"/>
  <c r="B27" i="7" s="1"/>
  <c r="B28" i="7" s="1"/>
  <c r="B29" i="7" s="1"/>
  <c r="B30" i="7" s="1"/>
  <c r="B31" i="7" s="1"/>
  <c r="B32" i="7" s="1"/>
  <c r="B33" i="7" s="1"/>
  <c r="B34" i="7" s="1"/>
  <c r="B35" i="7" s="1"/>
  <c r="B36" i="7" s="1"/>
  <c r="B37" i="7" s="1"/>
  <c r="B38" i="7" s="1"/>
  <c r="B39" i="7" s="1"/>
  <c r="B40" i="7" s="1"/>
  <c r="B41" i="7" s="1"/>
  <c r="B42" i="7" s="1"/>
  <c r="B43" i="7" s="1"/>
  <c r="B44" i="7" s="1"/>
  <c r="B45" i="7" s="1"/>
  <c r="B46" i="7" s="1"/>
  <c r="B47" i="7" s="1"/>
  <c r="B48" i="7" s="1"/>
  <c r="B49" i="7" s="1"/>
  <c r="B50" i="7" s="1"/>
  <c r="B51" i="7" s="1"/>
  <c r="B52" i="7" s="1"/>
  <c r="B53" i="7" s="1"/>
  <c r="B54" i="7" s="1"/>
  <c r="B55" i="7" s="1"/>
  <c r="B56" i="7" s="1"/>
  <c r="B57" i="7" s="1"/>
  <c r="B58" i="7" s="1"/>
  <c r="B59" i="7" s="1"/>
  <c r="B60" i="7" s="1"/>
  <c r="B61" i="7" s="1"/>
  <c r="B62" i="7" s="1"/>
  <c r="B63" i="7" s="1"/>
  <c r="B64" i="7" s="1"/>
  <c r="B65" i="7" s="1"/>
  <c r="B66" i="7" s="1"/>
  <c r="B67" i="7" s="1"/>
  <c r="B68" i="7" s="1"/>
  <c r="B69" i="7" s="1"/>
  <c r="B7" i="7"/>
  <c r="AH67" i="7"/>
  <c r="AH66" i="7"/>
  <c r="AH65" i="7"/>
  <c r="AH64" i="7"/>
  <c r="AH63" i="7"/>
  <c r="AH62" i="7"/>
  <c r="AH61" i="7"/>
  <c r="AH60" i="7"/>
  <c r="AH59" i="7"/>
  <c r="AH58" i="7"/>
  <c r="AH57" i="7"/>
  <c r="AH56" i="7"/>
  <c r="AH55" i="7"/>
  <c r="AH54" i="7"/>
  <c r="AH53" i="7"/>
  <c r="AH52" i="7"/>
  <c r="AH51" i="7"/>
  <c r="AH50" i="7"/>
  <c r="AH49" i="7"/>
  <c r="AH48" i="7"/>
  <c r="AH47" i="7"/>
  <c r="AH46" i="7"/>
  <c r="AH45" i="7"/>
  <c r="AH44" i="7"/>
  <c r="AH43" i="7"/>
  <c r="AH42" i="7"/>
  <c r="AH41" i="7"/>
  <c r="AH40" i="7"/>
  <c r="AH39" i="7"/>
  <c r="AH38" i="7"/>
  <c r="AH37" i="7"/>
  <c r="AH36" i="7"/>
  <c r="AH35" i="7"/>
  <c r="AH34" i="7"/>
  <c r="AH33" i="7"/>
  <c r="AH32" i="7"/>
  <c r="AH31" i="7"/>
  <c r="AH30" i="7"/>
  <c r="AH29" i="7"/>
  <c r="AH28" i="7"/>
  <c r="AH27" i="7"/>
  <c r="AH26" i="7"/>
  <c r="AH25" i="7"/>
  <c r="AH24" i="7"/>
  <c r="AH23" i="7"/>
  <c r="AH22" i="7"/>
  <c r="AH21" i="7"/>
  <c r="AH20" i="7"/>
  <c r="AH19" i="7"/>
  <c r="AH18" i="7"/>
  <c r="AH17" i="7"/>
  <c r="AO8" i="7"/>
  <c r="AO9" i="7" s="1"/>
  <c r="AO10" i="7" s="1"/>
  <c r="AO11" i="7" s="1"/>
  <c r="AO12" i="7" s="1"/>
  <c r="AO13" i="7" s="1"/>
  <c r="AO14" i="7" s="1"/>
  <c r="AO15" i="7" s="1"/>
  <c r="AO16" i="7" s="1"/>
  <c r="AO17" i="7" s="1"/>
  <c r="AO18" i="7" s="1"/>
  <c r="AO19" i="7" s="1"/>
  <c r="AO20" i="7" s="1"/>
  <c r="AO21" i="7" s="1"/>
  <c r="AK8" i="7"/>
  <c r="AK9" i="7" s="1"/>
  <c r="AK10" i="7" s="1"/>
  <c r="AK11" i="7" s="1"/>
  <c r="AK12" i="7" s="1"/>
  <c r="AK13" i="7" s="1"/>
  <c r="AK14" i="7" s="1"/>
  <c r="AK15" i="7" s="1"/>
  <c r="AK16" i="7" s="1"/>
  <c r="AK17" i="7" s="1"/>
  <c r="AK18" i="7" s="1"/>
  <c r="AK19" i="7" s="1"/>
  <c r="AK20" i="7" s="1"/>
  <c r="AK21" i="7" s="1"/>
  <c r="AO7" i="7"/>
  <c r="AK7" i="7"/>
  <c r="P7" i="7"/>
  <c r="P8" i="7" s="1"/>
  <c r="G6" i="7"/>
  <c r="AO5" i="7"/>
  <c r="AS5" i="7" s="1"/>
  <c r="A2" i="7"/>
  <c r="A3" i="7" s="1"/>
  <c r="A4" i="7" s="1"/>
  <c r="A5" i="7" s="1"/>
  <c r="A6" i="7" s="1"/>
  <c r="A7" i="7" s="1"/>
  <c r="A8" i="7" s="1"/>
  <c r="A9" i="7" s="1"/>
  <c r="A10" i="7" s="1"/>
  <c r="A11" i="7" s="1"/>
  <c r="A12" i="7" s="1"/>
  <c r="A13" i="7" s="1"/>
  <c r="A14" i="7" s="1"/>
  <c r="A15" i="7" s="1"/>
  <c r="A16" i="7" s="1"/>
  <c r="A17" i="7"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I1" i="7" s="1"/>
  <c r="AJ1" i="7" s="1"/>
  <c r="AK1" i="7" s="1"/>
  <c r="AL1" i="7" s="1"/>
  <c r="AM1" i="7" s="1"/>
  <c r="AN1" i="7" s="1"/>
  <c r="AO1" i="7" s="1"/>
  <c r="AP1" i="7" s="1"/>
  <c r="AQ1" i="7" s="1"/>
  <c r="AR1" i="7" s="1"/>
  <c r="AS1" i="7" s="1"/>
  <c r="AT1" i="7" s="1"/>
  <c r="AU1" i="7" s="1"/>
  <c r="AV1" i="7" s="1"/>
  <c r="AW1" i="7" s="1"/>
  <c r="AX1" i="7" s="1"/>
  <c r="AY1" i="7" s="1"/>
  <c r="AZ1" i="7" s="1"/>
  <c r="BA1" i="7" s="1"/>
  <c r="BB1" i="7" s="1"/>
  <c r="BC1" i="7" s="1"/>
  <c r="BD1" i="7" s="1"/>
  <c r="BE1" i="7" s="1"/>
  <c r="BF1" i="7" s="1"/>
  <c r="BG1" i="7" s="1"/>
  <c r="B1" i="7"/>
  <c r="C12" i="6"/>
  <c r="B12" i="6"/>
  <c r="C11" i="6"/>
  <c r="B11" i="6"/>
  <c r="C10" i="6"/>
  <c r="B10" i="6"/>
  <c r="C9" i="6"/>
  <c r="B9" i="6"/>
  <c r="C8" i="6"/>
  <c r="B8" i="6"/>
  <c r="C7" i="6"/>
  <c r="B7" i="6"/>
  <c r="C6" i="6"/>
  <c r="B6" i="6"/>
  <c r="C5" i="6"/>
  <c r="B5" i="6"/>
  <c r="C4" i="6"/>
  <c r="B4" i="6"/>
  <c r="C3" i="6"/>
  <c r="B3" i="6"/>
  <c r="A4" i="6"/>
  <c r="AP12" i="7" a="1"/>
  <c r="AP16" i="7" a="1"/>
  <c r="AT9" i="7" a="1"/>
  <c r="BB12" i="7" a="1"/>
  <c r="AL16" i="7" a="1"/>
  <c r="AT20" i="7" a="1"/>
  <c r="BF18" i="7" a="1"/>
  <c r="BF20" i="7" a="1"/>
  <c r="AP17" i="7" a="1"/>
  <c r="AP7" i="7" a="1"/>
  <c r="AT7" i="7" a="1"/>
  <c r="BF10" i="7" a="1"/>
  <c r="AP13" i="7" a="1"/>
  <c r="BF9" i="7" a="1"/>
  <c r="BF13" i="7" a="1"/>
  <c r="AT19" i="7" a="1"/>
  <c r="AT12" i="7" a="1"/>
  <c r="AX17" i="7" a="1"/>
  <c r="AL13" i="7" a="1"/>
  <c r="AX20" i="7" a="1"/>
  <c r="BF16" i="7" a="1"/>
  <c r="AL12" i="7" a="1"/>
  <c r="AP15" i="7" a="1"/>
  <c r="BF8" i="7" a="1"/>
  <c r="BF11" i="7" a="1"/>
  <c r="AL7" i="7" a="1"/>
  <c r="BB19" i="7" a="1"/>
  <c r="AT8" i="7" a="1"/>
  <c r="AP14" i="7" a="1"/>
  <c r="AL17" i="7" a="1"/>
  <c r="AL9" i="7" a="1"/>
  <c r="AT15" i="7" a="1"/>
  <c r="AP20" i="7" a="1"/>
  <c r="BB20" i="7" a="1"/>
  <c r="AL8" i="7" a="1"/>
  <c r="BF12" i="7" a="1"/>
  <c r="AX13" i="7" a="1"/>
  <c r="AL18" i="7" a="1"/>
  <c r="BF19" i="7" a="1"/>
  <c r="AX9" i="7" a="1"/>
  <c r="AT16" i="7" a="1"/>
  <c r="BF17" i="7" a="1"/>
  <c r="AL20" i="7" a="1"/>
  <c r="AT10" i="7" a="1"/>
  <c r="AT13" i="7" a="1"/>
  <c r="BF14" i="7" a="1"/>
  <c r="AP18" i="7" a="1"/>
  <c r="AL11" i="7" a="1"/>
  <c r="AT14" i="7" a="1"/>
  <c r="BF15" i="7" a="1"/>
  <c r="AP10" i="7" a="1"/>
  <c r="BB16" i="7" a="1"/>
  <c r="BB8" i="7" a="1"/>
  <c r="AP19" i="7" a="1"/>
  <c r="AL15" i="7" a="1"/>
  <c r="AL10" i="7" a="1"/>
  <c r="AP11" i="7" a="1"/>
  <c r="BF7" i="7" a="1"/>
  <c r="AL14" i="7" a="1"/>
  <c r="AT18" i="7" a="1"/>
  <c r="AT17" i="7" a="1"/>
  <c r="AT11" i="7" a="1"/>
  <c r="AL19" i="7" a="1"/>
  <c r="AP8" i="7" a="1"/>
  <c r="AP9" i="7" a="1"/>
  <c r="H65" i="6" l="1"/>
  <c r="H64" i="6"/>
  <c r="H63" i="6"/>
  <c r="H68" i="6"/>
  <c r="H67" i="6"/>
  <c r="H83" i="6"/>
  <c r="H97" i="6" s="1"/>
  <c r="H23" i="6" s="1"/>
  <c r="H66" i="6"/>
  <c r="H69" i="6"/>
  <c r="H84" i="6"/>
  <c r="H70" i="6"/>
  <c r="H85" i="6"/>
  <c r="A5" i="6"/>
  <c r="A64" i="6"/>
  <c r="A78" i="6" s="1"/>
  <c r="H72" i="6"/>
  <c r="H71" i="6"/>
  <c r="H86" i="6"/>
  <c r="E66" i="6"/>
  <c r="E83" i="6"/>
  <c r="E97" i="6" s="1"/>
  <c r="E23" i="6" s="1"/>
  <c r="E65" i="6"/>
  <c r="E63" i="6"/>
  <c r="E68" i="6"/>
  <c r="E64" i="6"/>
  <c r="E67" i="6"/>
  <c r="E84" i="6"/>
  <c r="E69" i="6"/>
  <c r="E85" i="6"/>
  <c r="E70" i="6"/>
  <c r="E86" i="6"/>
  <c r="E71" i="6"/>
  <c r="E72" i="6"/>
  <c r="E80" i="11"/>
  <c r="Z4" i="11"/>
  <c r="E82" i="11"/>
  <c r="E78" i="11"/>
  <c r="B84" i="11"/>
  <c r="Z86" i="1"/>
  <c r="Z100" i="1" s="1"/>
  <c r="C84" i="11"/>
  <c r="C80" i="11"/>
  <c r="AA80" i="1"/>
  <c r="AA94" i="1" s="1"/>
  <c r="Z78" i="1"/>
  <c r="Z92" i="1" s="1"/>
  <c r="Z84" i="1"/>
  <c r="Z98" i="1" s="1"/>
  <c r="AA78" i="1"/>
  <c r="AA92" i="1" s="1"/>
  <c r="AA84" i="1"/>
  <c r="AA98" i="1" s="1"/>
  <c r="C19" i="11"/>
  <c r="AA86" i="1"/>
  <c r="AA100" i="1" s="1"/>
  <c r="AA82" i="1"/>
  <c r="AA96" i="1" s="1"/>
  <c r="Z83" i="1"/>
  <c r="Z97" i="1" s="1"/>
  <c r="B66" i="11"/>
  <c r="B81" i="11"/>
  <c r="B71" i="6"/>
  <c r="B86" i="6"/>
  <c r="C66" i="11"/>
  <c r="C81" i="11"/>
  <c r="C72" i="11"/>
  <c r="C69" i="11"/>
  <c r="B85" i="6"/>
  <c r="B70" i="6"/>
  <c r="C85" i="6"/>
  <c r="C70" i="6"/>
  <c r="B69" i="11"/>
  <c r="B65" i="6"/>
  <c r="B80" i="6"/>
  <c r="C80" i="6"/>
  <c r="C65" i="6"/>
  <c r="C71" i="6"/>
  <c r="C86" i="6"/>
  <c r="Z82" i="1"/>
  <c r="Z96" i="1" s="1"/>
  <c r="B67" i="11"/>
  <c r="B82" i="11"/>
  <c r="B65" i="11"/>
  <c r="C21" i="6"/>
  <c r="C78" i="6"/>
  <c r="C63" i="6"/>
  <c r="Z72" i="1"/>
  <c r="Z80" i="1"/>
  <c r="Z94" i="1" s="1"/>
  <c r="B71" i="11"/>
  <c r="B86" i="11"/>
  <c r="C71" i="11"/>
  <c r="C86" i="11"/>
  <c r="C79" i="6"/>
  <c r="C64" i="6"/>
  <c r="B72" i="11"/>
  <c r="B81" i="6"/>
  <c r="B66" i="6"/>
  <c r="B72" i="6"/>
  <c r="B19" i="11"/>
  <c r="B78" i="11"/>
  <c r="C67" i="11"/>
  <c r="C82" i="11"/>
  <c r="C65" i="11"/>
  <c r="B82" i="6"/>
  <c r="B67" i="6"/>
  <c r="AA83" i="1"/>
  <c r="AA97" i="1" s="1"/>
  <c r="C68" i="11"/>
  <c r="C83" i="11"/>
  <c r="C69" i="6"/>
  <c r="C84" i="6"/>
  <c r="C63" i="11"/>
  <c r="C78" i="11"/>
  <c r="B68" i="11"/>
  <c r="B83" i="11"/>
  <c r="C82" i="6"/>
  <c r="C67" i="6"/>
  <c r="B79" i="6"/>
  <c r="B64" i="6"/>
  <c r="C72" i="6"/>
  <c r="B83" i="6"/>
  <c r="B68" i="6"/>
  <c r="C83" i="6"/>
  <c r="C68" i="6"/>
  <c r="Z79" i="1"/>
  <c r="Z93" i="1" s="1"/>
  <c r="Z85" i="1"/>
  <c r="Z99" i="1" s="1"/>
  <c r="C64" i="11"/>
  <c r="C79" i="11"/>
  <c r="B70" i="11"/>
  <c r="B85" i="11"/>
  <c r="C81" i="6"/>
  <c r="C66" i="6"/>
  <c r="B64" i="11"/>
  <c r="B79" i="11"/>
  <c r="B78" i="6"/>
  <c r="B63" i="6"/>
  <c r="B69" i="6"/>
  <c r="B84" i="6"/>
  <c r="AA79" i="1"/>
  <c r="AA93" i="1" s="1"/>
  <c r="AA85" i="1"/>
  <c r="AA99" i="1" s="1"/>
  <c r="C70" i="11"/>
  <c r="C85" i="11"/>
  <c r="BZ56" i="12"/>
  <c r="CB56" i="12" s="1"/>
  <c r="BZ50" i="12"/>
  <c r="CB50" i="12" s="1"/>
  <c r="BZ68" i="12"/>
  <c r="CB68" i="12" s="1"/>
  <c r="BZ60" i="12"/>
  <c r="CB60" i="12" s="1"/>
  <c r="BZ54" i="12"/>
  <c r="CB54" i="12" s="1"/>
  <c r="BZ65" i="12"/>
  <c r="CB65" i="12" s="1"/>
  <c r="BZ64" i="12"/>
  <c r="CB64" i="12" s="1"/>
  <c r="BZ58" i="12"/>
  <c r="CB58" i="12" s="1"/>
  <c r="BZ43" i="12"/>
  <c r="CB43" i="12" s="1"/>
  <c r="BZ62" i="12"/>
  <c r="CB62" i="12" s="1"/>
  <c r="BZ46" i="12"/>
  <c r="CB46" i="12" s="1"/>
  <c r="BZ47" i="12"/>
  <c r="CB47" i="12" s="1"/>
  <c r="BZ66" i="12"/>
  <c r="CB66" i="12" s="1"/>
  <c r="BZ51" i="12"/>
  <c r="CB51" i="12" s="1"/>
  <c r="BZ42" i="12"/>
  <c r="CB42" i="12" s="1"/>
  <c r="BZ55" i="12"/>
  <c r="CB55" i="12" s="1"/>
  <c r="BZ45" i="12"/>
  <c r="CB45" i="12" s="1"/>
  <c r="BZ59" i="12"/>
  <c r="CB59" i="12" s="1"/>
  <c r="BZ49" i="12"/>
  <c r="CB49" i="12" s="1"/>
  <c r="BZ63" i="12"/>
  <c r="CB63" i="12" s="1"/>
  <c r="BZ53" i="12"/>
  <c r="CB53" i="12" s="1"/>
  <c r="BZ44" i="12"/>
  <c r="CB44" i="12" s="1"/>
  <c r="BZ67" i="12"/>
  <c r="CB67" i="12" s="1"/>
  <c r="BZ57" i="12"/>
  <c r="CB57" i="12" s="1"/>
  <c r="BZ48" i="12"/>
  <c r="CB48" i="12" s="1"/>
  <c r="BZ69" i="12"/>
  <c r="CB69" i="12" s="1"/>
  <c r="BZ61" i="12"/>
  <c r="CB61" i="12" s="1"/>
  <c r="A6" i="11"/>
  <c r="Z5" i="11"/>
  <c r="A65" i="11"/>
  <c r="A79" i="11" s="1"/>
  <c r="A64" i="11"/>
  <c r="A78" i="11" s="1"/>
  <c r="B22" i="11"/>
  <c r="B21" i="11"/>
  <c r="C22" i="11"/>
  <c r="C21" i="11"/>
  <c r="B63" i="11"/>
  <c r="B20" i="11"/>
  <c r="C20" i="11"/>
  <c r="Z24" i="1"/>
  <c r="B20" i="6"/>
  <c r="AA24" i="1"/>
  <c r="AA70" i="1"/>
  <c r="AA22" i="1"/>
  <c r="AA67" i="1"/>
  <c r="Z68" i="1"/>
  <c r="Z22" i="1"/>
  <c r="Z69" i="1"/>
  <c r="AA68" i="1"/>
  <c r="AA21" i="1"/>
  <c r="AA69" i="1"/>
  <c r="Z64" i="1"/>
  <c r="Z70" i="1"/>
  <c r="Z71" i="1"/>
  <c r="AA66" i="1"/>
  <c r="AA72" i="1"/>
  <c r="Z66" i="1"/>
  <c r="Z67" i="1"/>
  <c r="Z19" i="1"/>
  <c r="Z20" i="1"/>
  <c r="Z63" i="1"/>
  <c r="AA65" i="1"/>
  <c r="AA20" i="1"/>
  <c r="AA63" i="1"/>
  <c r="AA71" i="1"/>
  <c r="AA19" i="1"/>
  <c r="Z21" i="1"/>
  <c r="AA27" i="1"/>
  <c r="AA64" i="1"/>
  <c r="Z65" i="1"/>
  <c r="E22" i="6"/>
  <c r="C20" i="6"/>
  <c r="C22" i="6"/>
  <c r="C19" i="6"/>
  <c r="BF17" i="7"/>
  <c r="W10" i="11" s="1"/>
  <c r="BF9" i="7"/>
  <c r="BF13" i="7"/>
  <c r="W6" i="11" s="1"/>
  <c r="BF10" i="7"/>
  <c r="W3" i="11" s="1"/>
  <c r="BF14" i="7"/>
  <c r="W7" i="11" s="1"/>
  <c r="BF18" i="7"/>
  <c r="W11" i="11" s="1"/>
  <c r="BF7" i="7"/>
  <c r="BF11" i="7"/>
  <c r="W4" i="11" s="1"/>
  <c r="BF15" i="7"/>
  <c r="W8" i="11" s="1"/>
  <c r="BF19" i="7"/>
  <c r="W12" i="11" s="1"/>
  <c r="BF8" i="7"/>
  <c r="BF12" i="7"/>
  <c r="W5" i="11" s="1"/>
  <c r="BF16" i="7"/>
  <c r="W9" i="11" s="1"/>
  <c r="BF20" i="7"/>
  <c r="BB19" i="7"/>
  <c r="T12" i="11" s="1"/>
  <c r="BB16" i="7"/>
  <c r="T9" i="11" s="1"/>
  <c r="BB20" i="7"/>
  <c r="BB8" i="7"/>
  <c r="BB12" i="7"/>
  <c r="T5" i="11" s="1"/>
  <c r="AX20" i="7"/>
  <c r="AX9" i="7"/>
  <c r="AX13" i="7"/>
  <c r="Q6" i="11" s="1"/>
  <c r="AX17" i="7"/>
  <c r="Q10" i="11" s="1"/>
  <c r="AT19" i="7"/>
  <c r="N12" i="11" s="1"/>
  <c r="AT15" i="7"/>
  <c r="N8" i="11" s="1"/>
  <c r="AT10" i="7"/>
  <c r="N3" i="11" s="1"/>
  <c r="AT16" i="7"/>
  <c r="N9" i="11" s="1"/>
  <c r="AT13" i="7"/>
  <c r="N6" i="11" s="1"/>
  <c r="AT14" i="7"/>
  <c r="N7" i="11" s="1"/>
  <c r="AT9" i="7"/>
  <c r="AT11" i="7"/>
  <c r="N4" i="11" s="1"/>
  <c r="AT17" i="7"/>
  <c r="N10" i="11" s="1"/>
  <c r="AT20" i="7"/>
  <c r="AT7" i="7"/>
  <c r="AT8" i="7"/>
  <c r="AT12" i="7"/>
  <c r="N5" i="11" s="1"/>
  <c r="AT18" i="7"/>
  <c r="N11" i="11" s="1"/>
  <c r="AP16" i="7"/>
  <c r="K9" i="11" s="1"/>
  <c r="AP9" i="7"/>
  <c r="AP11" i="7"/>
  <c r="K4" i="11" s="1"/>
  <c r="AP17" i="7"/>
  <c r="K10" i="11" s="1"/>
  <c r="AP15" i="7"/>
  <c r="K8" i="11" s="1"/>
  <c r="AP10" i="7"/>
  <c r="K3" i="11" s="1"/>
  <c r="AP12" i="7"/>
  <c r="K5" i="11" s="1"/>
  <c r="AP18" i="7"/>
  <c r="K11" i="11" s="1"/>
  <c r="AP7" i="7"/>
  <c r="AP13" i="7"/>
  <c r="K6" i="11" s="1"/>
  <c r="AP19" i="7"/>
  <c r="K12" i="11" s="1"/>
  <c r="AP8" i="7"/>
  <c r="AP14" i="7"/>
  <c r="K7" i="11" s="1"/>
  <c r="AP20" i="7"/>
  <c r="AL20" i="7"/>
  <c r="AL10" i="7"/>
  <c r="H3" i="11" s="1"/>
  <c r="AL16" i="7"/>
  <c r="H9" i="11" s="1"/>
  <c r="AL13" i="7"/>
  <c r="H6" i="11" s="1"/>
  <c r="AL8" i="7"/>
  <c r="AL9" i="7"/>
  <c r="AL19" i="7"/>
  <c r="H12" i="11" s="1"/>
  <c r="AL14" i="7"/>
  <c r="H7" i="11" s="1"/>
  <c r="AL15" i="7"/>
  <c r="H8" i="11" s="1"/>
  <c r="AL11" i="7"/>
  <c r="H4" i="11" s="1"/>
  <c r="AL17" i="7"/>
  <c r="H10" i="11" s="1"/>
  <c r="AL12" i="7"/>
  <c r="H5" i="11" s="1"/>
  <c r="AL18" i="7"/>
  <c r="H11" i="11" s="1"/>
  <c r="AL7" i="7"/>
  <c r="A18" i="7"/>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P9" i="7"/>
  <c r="G7" i="7"/>
  <c r="B22" i="6"/>
  <c r="B19" i="6"/>
  <c r="E24" i="6"/>
  <c r="B21" i="6"/>
  <c r="E20" i="6"/>
  <c r="E21" i="6"/>
  <c r="E19" i="6"/>
  <c r="Z3" i="4"/>
  <c r="W3" i="4"/>
  <c r="T3" i="4"/>
  <c r="Q3" i="4"/>
  <c r="N3" i="4"/>
  <c r="K3" i="4"/>
  <c r="H3" i="4"/>
  <c r="E3" i="4"/>
  <c r="BB13" i="7" a="1"/>
  <c r="BB11" i="7" a="1"/>
  <c r="AX15" i="7" a="1"/>
  <c r="AX7" i="7" a="1"/>
  <c r="BB18" i="7" a="1"/>
  <c r="BB15" i="7" a="1"/>
  <c r="BB7" i="7" a="1"/>
  <c r="BB9" i="7" a="1"/>
  <c r="AX19" i="7" a="1"/>
  <c r="AX16" i="7" a="1"/>
  <c r="AX11" i="7" a="1"/>
  <c r="AX8" i="7" a="1"/>
  <c r="BB14" i="7" a="1"/>
  <c r="AX14" i="7" a="1"/>
  <c r="AX12" i="7" a="1"/>
  <c r="BB10" i="7" a="1"/>
  <c r="AX10" i="7" a="1"/>
  <c r="BB17" i="7" a="1"/>
  <c r="AX18" i="7" a="1"/>
  <c r="W84" i="11" l="1"/>
  <c r="W98" i="11" s="1"/>
  <c r="A6" i="6"/>
  <c r="A65" i="6"/>
  <c r="A79" i="6" s="1"/>
  <c r="Z79" i="11"/>
  <c r="Q78" i="4"/>
  <c r="T78" i="4"/>
  <c r="Z78" i="4"/>
  <c r="W78" i="4"/>
  <c r="Z26" i="1"/>
  <c r="Z25" i="1"/>
  <c r="E25" i="6"/>
  <c r="H25" i="6"/>
  <c r="AA25" i="1"/>
  <c r="N86" i="11"/>
  <c r="N100" i="11" s="1"/>
  <c r="K78" i="11"/>
  <c r="K92" i="11" s="1"/>
  <c r="W86" i="11"/>
  <c r="W100" i="11" s="1"/>
  <c r="K81" i="11"/>
  <c r="K95" i="11" s="1"/>
  <c r="H84" i="11"/>
  <c r="H98" i="11" s="1"/>
  <c r="K83" i="11"/>
  <c r="K97" i="11" s="1"/>
  <c r="H79" i="11"/>
  <c r="H93" i="11" s="1"/>
  <c r="N83" i="11"/>
  <c r="N97" i="11" s="1"/>
  <c r="W85" i="11"/>
  <c r="W99" i="11" s="1"/>
  <c r="H83" i="11"/>
  <c r="H97" i="11" s="1"/>
  <c r="N80" i="11"/>
  <c r="N94" i="11" s="1"/>
  <c r="W80" i="11"/>
  <c r="W94" i="11" s="1"/>
  <c r="H82" i="11"/>
  <c r="H96" i="11" s="1"/>
  <c r="N85" i="11"/>
  <c r="N99" i="11" s="1"/>
  <c r="H78" i="11"/>
  <c r="H92" i="11" s="1"/>
  <c r="K86" i="11"/>
  <c r="K100" i="11" s="1"/>
  <c r="N79" i="11"/>
  <c r="N93" i="11" s="1"/>
  <c r="K85" i="11"/>
  <c r="K99" i="11" s="1"/>
  <c r="W78" i="11"/>
  <c r="W92" i="11" s="1"/>
  <c r="W83" i="11"/>
  <c r="W97" i="11" s="1"/>
  <c r="K80" i="11"/>
  <c r="K94" i="11" s="1"/>
  <c r="W79" i="11"/>
  <c r="W93" i="11" s="1"/>
  <c r="H81" i="11"/>
  <c r="H95" i="11" s="1"/>
  <c r="N82" i="11"/>
  <c r="N96" i="11" s="1"/>
  <c r="H86" i="11"/>
  <c r="H100" i="11" s="1"/>
  <c r="K79" i="11"/>
  <c r="K93" i="11" s="1"/>
  <c r="H80" i="11"/>
  <c r="H94" i="11" s="1"/>
  <c r="N84" i="11"/>
  <c r="N98" i="11" s="1"/>
  <c r="W81" i="11"/>
  <c r="W95" i="11" s="1"/>
  <c r="W82" i="11"/>
  <c r="W96" i="11" s="1"/>
  <c r="N81" i="11"/>
  <c r="N95" i="11" s="1"/>
  <c r="H85" i="11"/>
  <c r="H99" i="11" s="1"/>
  <c r="K82" i="11"/>
  <c r="K96" i="11" s="1"/>
  <c r="K84" i="11"/>
  <c r="K98" i="11" s="1"/>
  <c r="N78" i="11"/>
  <c r="N92" i="11" s="1"/>
  <c r="CG9" i="12" a="1"/>
  <c r="A66" i="11"/>
  <c r="A80" i="11" s="1"/>
  <c r="A7" i="11"/>
  <c r="Z6" i="11"/>
  <c r="Z81" i="11" s="1"/>
  <c r="BK4" i="2"/>
  <c r="BB11" i="7"/>
  <c r="T4" i="11" s="1"/>
  <c r="T79" i="11" s="1"/>
  <c r="T93" i="11" s="1"/>
  <c r="BB14" i="7"/>
  <c r="T7" i="11" s="1"/>
  <c r="BB18" i="7"/>
  <c r="T11" i="11" s="1"/>
  <c r="T86" i="11" s="1"/>
  <c r="T100" i="11" s="1"/>
  <c r="BB10" i="7"/>
  <c r="T3" i="11" s="1"/>
  <c r="BB17" i="7"/>
  <c r="T10" i="11" s="1"/>
  <c r="BB7" i="7"/>
  <c r="BB9" i="7"/>
  <c r="BB13" i="7"/>
  <c r="T6" i="11" s="1"/>
  <c r="BB15" i="7"/>
  <c r="T8" i="11" s="1"/>
  <c r="T83" i="11" s="1"/>
  <c r="T97" i="11" s="1"/>
  <c r="AX16" i="7"/>
  <c r="Q9" i="11" s="1"/>
  <c r="Q84" i="11" s="1"/>
  <c r="Q98" i="11" s="1"/>
  <c r="AX8" i="7"/>
  <c r="AX19" i="7"/>
  <c r="Q12" i="11" s="1"/>
  <c r="AX10" i="7"/>
  <c r="Q3" i="11" s="1"/>
  <c r="AX15" i="7"/>
  <c r="Q8" i="11" s="1"/>
  <c r="AX11" i="7"/>
  <c r="Q4" i="11" s="1"/>
  <c r="AX12" i="7"/>
  <c r="Q5" i="11" s="1"/>
  <c r="Q80" i="11" s="1"/>
  <c r="Q94" i="11" s="1"/>
  <c r="AX7" i="7"/>
  <c r="AX18" i="7"/>
  <c r="Q11" i="11" s="1"/>
  <c r="AX14" i="7"/>
  <c r="Q7" i="11" s="1"/>
  <c r="Q81" i="11" s="1"/>
  <c r="Q95" i="11" s="1"/>
  <c r="P10" i="7"/>
  <c r="G8" i="7"/>
  <c r="AC3" i="4"/>
  <c r="C12" i="4"/>
  <c r="B12" i="4"/>
  <c r="C11" i="4"/>
  <c r="B11" i="4"/>
  <c r="C10" i="4"/>
  <c r="B10" i="4"/>
  <c r="C9" i="4"/>
  <c r="B9" i="4"/>
  <c r="C8" i="4"/>
  <c r="B8" i="4"/>
  <c r="C7" i="4"/>
  <c r="B7" i="4"/>
  <c r="C6" i="4"/>
  <c r="B6" i="4"/>
  <c r="C5" i="4"/>
  <c r="B5" i="4"/>
  <c r="C4" i="4"/>
  <c r="B4" i="4"/>
  <c r="C3" i="4"/>
  <c r="B3" i="4"/>
  <c r="A4" i="4"/>
  <c r="A64" i="4" s="1"/>
  <c r="A78" i="4" s="1"/>
  <c r="A7" i="6" l="1"/>
  <c r="A66" i="6"/>
  <c r="A80" i="6" s="1"/>
  <c r="K23" i="11"/>
  <c r="H23" i="11"/>
  <c r="N23" i="11"/>
  <c r="W23" i="11"/>
  <c r="Z80" i="11"/>
  <c r="C78" i="4"/>
  <c r="C63" i="4"/>
  <c r="B79" i="4"/>
  <c r="B64" i="4"/>
  <c r="C80" i="4"/>
  <c r="C65" i="4"/>
  <c r="C86" i="4"/>
  <c r="C71" i="4"/>
  <c r="B72" i="4"/>
  <c r="B80" i="4"/>
  <c r="B65" i="4"/>
  <c r="C81" i="4"/>
  <c r="C66" i="4"/>
  <c r="B78" i="4"/>
  <c r="B63" i="4"/>
  <c r="C84" i="4"/>
  <c r="C69" i="4"/>
  <c r="C85" i="4"/>
  <c r="C70" i="4"/>
  <c r="B81" i="4"/>
  <c r="B66" i="4"/>
  <c r="B82" i="4"/>
  <c r="B67" i="4"/>
  <c r="B84" i="4"/>
  <c r="B69" i="4"/>
  <c r="B85" i="4"/>
  <c r="B70" i="4"/>
  <c r="C79" i="4"/>
  <c r="C64" i="4"/>
  <c r="B86" i="4"/>
  <c r="B71" i="4"/>
  <c r="C72" i="4"/>
  <c r="C82" i="4"/>
  <c r="C67" i="4"/>
  <c r="B83" i="4"/>
  <c r="B68" i="4"/>
  <c r="C83" i="4"/>
  <c r="C68" i="4"/>
  <c r="Q83" i="11"/>
  <c r="Q97" i="11" s="1"/>
  <c r="T82" i="11"/>
  <c r="T96" i="11" s="1"/>
  <c r="Q86" i="11"/>
  <c r="Q100" i="11" s="1"/>
  <c r="T85" i="11"/>
  <c r="T99" i="11" s="1"/>
  <c r="T78" i="11"/>
  <c r="T92" i="11" s="1"/>
  <c r="Q78" i="11"/>
  <c r="Q92" i="11" s="1"/>
  <c r="T84" i="11"/>
  <c r="T98" i="11" s="1"/>
  <c r="Q79" i="11"/>
  <c r="Q93" i="11" s="1"/>
  <c r="T81" i="11"/>
  <c r="T95" i="11" s="1"/>
  <c r="Q85" i="11"/>
  <c r="Q99" i="11" s="1"/>
  <c r="Q82" i="11"/>
  <c r="Q96" i="11" s="1"/>
  <c r="T80" i="11"/>
  <c r="T94" i="11" s="1"/>
  <c r="CG11" i="12"/>
  <c r="CG10" i="12"/>
  <c r="CH13" i="12"/>
  <c r="CG13" i="12"/>
  <c r="CH12" i="12"/>
  <c r="CG12" i="12"/>
  <c r="CH11" i="12"/>
  <c r="CG9" i="12"/>
  <c r="CH10" i="12"/>
  <c r="CH9" i="12"/>
  <c r="A8" i="11"/>
  <c r="A67" i="11"/>
  <c r="A81" i="11" s="1"/>
  <c r="Z7" i="11"/>
  <c r="Z82" i="11" s="1"/>
  <c r="A5" i="4"/>
  <c r="A65" i="4" s="1"/>
  <c r="A79" i="4" s="1"/>
  <c r="T4" i="4"/>
  <c r="Q4" i="4"/>
  <c r="N4" i="4"/>
  <c r="K4" i="4"/>
  <c r="H4" i="4"/>
  <c r="E4" i="4"/>
  <c r="W4" i="4"/>
  <c r="Z4" i="4"/>
  <c r="C19" i="4"/>
  <c r="B19" i="4"/>
  <c r="B20" i="4"/>
  <c r="P11" i="7"/>
  <c r="G9" i="7"/>
  <c r="B21" i="4"/>
  <c r="B22" i="4"/>
  <c r="C22" i="4"/>
  <c r="C20" i="4"/>
  <c r="C21" i="4"/>
  <c r="A8" i="6" l="1"/>
  <c r="A67" i="6"/>
  <c r="A81" i="6" s="1"/>
  <c r="Q23" i="11"/>
  <c r="T23" i="11"/>
  <c r="E79" i="4"/>
  <c r="E78" i="4"/>
  <c r="H78" i="4"/>
  <c r="N78" i="4"/>
  <c r="T79" i="4"/>
  <c r="K79" i="4"/>
  <c r="K78" i="4"/>
  <c r="W79" i="4"/>
  <c r="CC63" i="12"/>
  <c r="CD63" i="12" s="1"/>
  <c r="CC59" i="12"/>
  <c r="CD59" i="12" s="1"/>
  <c r="E10" i="13" s="1"/>
  <c r="CC55" i="12"/>
  <c r="CD55" i="12" s="1"/>
  <c r="E6" i="13" s="1"/>
  <c r="CC51" i="12"/>
  <c r="CD51" i="12" s="1"/>
  <c r="CC47" i="12"/>
  <c r="CD47" i="12" s="1"/>
  <c r="CC43" i="12"/>
  <c r="CD43" i="12" s="1"/>
  <c r="CC64" i="12"/>
  <c r="CD64" i="12" s="1"/>
  <c r="CC60" i="12"/>
  <c r="CD60" i="12" s="1"/>
  <c r="E11" i="13" s="1"/>
  <c r="CC56" i="12"/>
  <c r="CD56" i="12" s="1"/>
  <c r="E7" i="13" s="1"/>
  <c r="CC52" i="12"/>
  <c r="CD52" i="12" s="1"/>
  <c r="E3" i="13" s="1"/>
  <c r="CC48" i="12"/>
  <c r="CD48" i="12" s="1"/>
  <c r="CC44" i="12"/>
  <c r="CD44" i="12" s="1"/>
  <c r="CC65" i="12"/>
  <c r="CD65" i="12" s="1"/>
  <c r="CC61" i="12"/>
  <c r="CD61" i="12" s="1"/>
  <c r="E12" i="13" s="1"/>
  <c r="CC57" i="12"/>
  <c r="CD57" i="12" s="1"/>
  <c r="E8" i="13" s="1"/>
  <c r="CC53" i="12"/>
  <c r="CD53" i="12" s="1"/>
  <c r="E4" i="13" s="1"/>
  <c r="CC49" i="12"/>
  <c r="CD49" i="12" s="1"/>
  <c r="CC45" i="12"/>
  <c r="CD45" i="12" s="1"/>
  <c r="CC66" i="12"/>
  <c r="CD66" i="12" s="1"/>
  <c r="CC62" i="12"/>
  <c r="CD62" i="12" s="1"/>
  <c r="CC58" i="12"/>
  <c r="CD58" i="12" s="1"/>
  <c r="E9" i="13" s="1"/>
  <c r="CC54" i="12"/>
  <c r="CD54" i="12" s="1"/>
  <c r="E5" i="13" s="1"/>
  <c r="CC50" i="12"/>
  <c r="CD50" i="12" s="1"/>
  <c r="CC46" i="12"/>
  <c r="CD46" i="12" s="1"/>
  <c r="CH14" i="12"/>
  <c r="CH15" i="12" s="1"/>
  <c r="CH16" i="12" s="1"/>
  <c r="CG14" i="12"/>
  <c r="CG15" i="12" s="1"/>
  <c r="CG16" i="12" s="1"/>
  <c r="A9" i="11"/>
  <c r="Z8" i="11"/>
  <c r="Z83" i="11" s="1"/>
  <c r="A68" i="11"/>
  <c r="A82" i="11" s="1"/>
  <c r="AC4" i="4"/>
  <c r="A6" i="4"/>
  <c r="A66" i="4" s="1"/>
  <c r="A80" i="4" s="1"/>
  <c r="Z5" i="4"/>
  <c r="Z79" i="4" s="1"/>
  <c r="W5" i="4"/>
  <c r="Q5" i="4"/>
  <c r="N5" i="4"/>
  <c r="N79" i="4" s="1"/>
  <c r="T5" i="4"/>
  <c r="E5" i="4"/>
  <c r="K5" i="4"/>
  <c r="H5" i="4"/>
  <c r="H79" i="4" s="1"/>
  <c r="P12" i="7"/>
  <c r="G10" i="7"/>
  <c r="C27" i="1"/>
  <c r="BF1" i="2"/>
  <c r="BG1" i="2" s="1"/>
  <c r="BE7" i="2"/>
  <c r="BE8" i="2" s="1"/>
  <c r="BE9" i="2" s="1"/>
  <c r="BE10" i="2" s="1"/>
  <c r="BE11" i="2" s="1"/>
  <c r="BE12" i="2" s="1"/>
  <c r="BE13" i="2" s="1"/>
  <c r="BE14" i="2" s="1"/>
  <c r="BE15" i="2" s="1"/>
  <c r="BE16" i="2" s="1"/>
  <c r="BE17" i="2" s="1"/>
  <c r="BE18" i="2" s="1"/>
  <c r="BE19" i="2" s="1"/>
  <c r="BE20" i="2" s="1"/>
  <c r="BE21" i="2" s="1"/>
  <c r="BE22" i="2" s="1"/>
  <c r="BE23" i="2" s="1"/>
  <c r="BE24" i="2" s="1"/>
  <c r="BE25" i="2" s="1"/>
  <c r="BE26" i="2" s="1"/>
  <c r="BE27" i="2" s="1"/>
  <c r="BE28" i="2" s="1"/>
  <c r="BE29" i="2" s="1"/>
  <c r="F12" i="1"/>
  <c r="F11" i="1"/>
  <c r="F86" i="1" s="1"/>
  <c r="F100" i="1" s="1"/>
  <c r="F10" i="1"/>
  <c r="F9" i="1"/>
  <c r="F84" i="1" s="1"/>
  <c r="F98" i="1" s="1"/>
  <c r="F8" i="1"/>
  <c r="F7" i="1"/>
  <c r="F6" i="1"/>
  <c r="F81" i="1" s="1"/>
  <c r="F95" i="1" s="1"/>
  <c r="F5" i="1"/>
  <c r="F4" i="1"/>
  <c r="F3" i="1"/>
  <c r="F78" i="1" s="1"/>
  <c r="F92" i="1" s="1"/>
  <c r="E12" i="1"/>
  <c r="E11" i="1"/>
  <c r="E10" i="1"/>
  <c r="E9" i="1"/>
  <c r="E84" i="1" s="1"/>
  <c r="E98" i="1" s="1"/>
  <c r="E8" i="1"/>
  <c r="E7" i="1"/>
  <c r="E82" i="1" s="1"/>
  <c r="E96" i="1" s="1"/>
  <c r="E6" i="1"/>
  <c r="E5" i="1"/>
  <c r="E80" i="1" s="1"/>
  <c r="E94" i="1" s="1"/>
  <c r="E4" i="1"/>
  <c r="E79" i="1" s="1"/>
  <c r="E93" i="1" s="1"/>
  <c r="E3" i="1"/>
  <c r="AI99" i="2"/>
  <c r="AH99" i="2"/>
  <c r="AI98" i="2"/>
  <c r="AH98" i="2"/>
  <c r="AI97" i="2"/>
  <c r="AH97" i="2"/>
  <c r="AI96" i="2"/>
  <c r="AH96" i="2"/>
  <c r="AI95" i="2"/>
  <c r="AH95" i="2"/>
  <c r="AI94" i="2"/>
  <c r="AH94" i="2"/>
  <c r="AI93" i="2"/>
  <c r="AH93" i="2"/>
  <c r="AI92" i="2"/>
  <c r="AH92" i="2"/>
  <c r="AI91" i="2"/>
  <c r="AH91" i="2"/>
  <c r="AI90" i="2"/>
  <c r="AH90" i="2"/>
  <c r="AI89" i="2"/>
  <c r="AH89" i="2"/>
  <c r="AI88" i="2"/>
  <c r="AH88" i="2"/>
  <c r="AI87" i="2"/>
  <c r="AH87" i="2"/>
  <c r="AI86" i="2"/>
  <c r="AH86" i="2"/>
  <c r="AI85" i="2"/>
  <c r="AH85" i="2"/>
  <c r="AI84" i="2"/>
  <c r="AH84" i="2"/>
  <c r="AI83" i="2"/>
  <c r="AH83" i="2"/>
  <c r="AI82" i="2"/>
  <c r="AH82" i="2"/>
  <c r="AI81" i="2"/>
  <c r="AH81" i="2"/>
  <c r="AI80" i="2"/>
  <c r="AH80" i="2"/>
  <c r="AI79" i="2"/>
  <c r="AH79" i="2"/>
  <c r="AI78" i="2"/>
  <c r="AH78" i="2"/>
  <c r="AI77" i="2"/>
  <c r="AH77" i="2"/>
  <c r="AI76" i="2"/>
  <c r="AH76" i="2"/>
  <c r="AI75" i="2"/>
  <c r="AH75" i="2"/>
  <c r="AI74" i="2"/>
  <c r="AH74" i="2"/>
  <c r="AI73" i="2"/>
  <c r="AH73" i="2"/>
  <c r="AI72" i="2"/>
  <c r="AH72" i="2"/>
  <c r="AI71" i="2"/>
  <c r="AH71" i="2"/>
  <c r="AI70" i="2"/>
  <c r="AH70" i="2"/>
  <c r="AI69" i="2"/>
  <c r="AH69" i="2"/>
  <c r="AI68" i="2"/>
  <c r="AH68" i="2"/>
  <c r="AI67" i="2"/>
  <c r="AH67" i="2"/>
  <c r="AI66" i="2"/>
  <c r="AH66" i="2"/>
  <c r="AI65" i="2"/>
  <c r="AH65" i="2"/>
  <c r="AI64" i="2"/>
  <c r="AH64" i="2"/>
  <c r="AI63" i="2"/>
  <c r="AH63" i="2"/>
  <c r="AI62" i="2"/>
  <c r="AH62" i="2"/>
  <c r="AI61" i="2"/>
  <c r="AH61" i="2"/>
  <c r="AI60" i="2"/>
  <c r="AH60" i="2"/>
  <c r="AI59" i="2"/>
  <c r="AH59" i="2"/>
  <c r="AI58" i="2"/>
  <c r="AH58" i="2"/>
  <c r="AI57" i="2"/>
  <c r="AH57" i="2"/>
  <c r="AI56" i="2"/>
  <c r="AH56" i="2"/>
  <c r="AI55" i="2"/>
  <c r="AH55" i="2"/>
  <c r="AI54" i="2"/>
  <c r="AH54" i="2"/>
  <c r="AI53" i="2"/>
  <c r="AH53" i="2"/>
  <c r="AI52" i="2"/>
  <c r="AH52" i="2"/>
  <c r="AI51" i="2"/>
  <c r="AH51" i="2"/>
  <c r="AI50" i="2"/>
  <c r="AH50" i="2"/>
  <c r="AI49" i="2"/>
  <c r="AH49" i="2"/>
  <c r="AI48" i="2"/>
  <c r="AH48" i="2"/>
  <c r="AI47" i="2"/>
  <c r="AH47" i="2"/>
  <c r="AI46" i="2"/>
  <c r="AH46" i="2"/>
  <c r="AI45" i="2"/>
  <c r="AH45" i="2"/>
  <c r="AI44" i="2"/>
  <c r="AH44" i="2"/>
  <c r="AI43" i="2"/>
  <c r="AH43" i="2"/>
  <c r="AI42" i="2"/>
  <c r="AH42" i="2"/>
  <c r="AI41" i="2"/>
  <c r="AH41" i="2"/>
  <c r="AI40" i="2"/>
  <c r="AH40" i="2"/>
  <c r="AI39" i="2"/>
  <c r="AH39" i="2"/>
  <c r="AI38" i="2"/>
  <c r="AH38" i="2"/>
  <c r="AI37" i="2"/>
  <c r="AH37" i="2"/>
  <c r="AI36" i="2"/>
  <c r="AH36" i="2"/>
  <c r="AI35" i="2"/>
  <c r="AH35" i="2"/>
  <c r="AI34" i="2"/>
  <c r="AH34" i="2"/>
  <c r="AI33" i="2"/>
  <c r="AH33" i="2"/>
  <c r="AI32" i="2"/>
  <c r="AH32" i="2"/>
  <c r="AI31" i="2"/>
  <c r="AH31" i="2"/>
  <c r="AI30" i="2"/>
  <c r="AH30" i="2"/>
  <c r="AI29" i="2"/>
  <c r="AH29" i="2"/>
  <c r="AI28" i="2"/>
  <c r="AH28" i="2"/>
  <c r="AI27" i="2"/>
  <c r="AH27" i="2"/>
  <c r="AI26" i="2"/>
  <c r="AH26" i="2"/>
  <c r="AI25" i="2"/>
  <c r="AH25" i="2"/>
  <c r="AI24" i="2"/>
  <c r="AH24" i="2"/>
  <c r="AI23" i="2"/>
  <c r="AH23" i="2"/>
  <c r="AI22" i="2"/>
  <c r="AH22" i="2"/>
  <c r="AI21" i="2"/>
  <c r="AH21" i="2"/>
  <c r="AI20" i="2"/>
  <c r="AH20" i="2"/>
  <c r="AI19" i="2"/>
  <c r="AH19" i="2"/>
  <c r="AI18" i="2"/>
  <c r="AH18" i="2"/>
  <c r="AI17" i="2"/>
  <c r="AH17" i="2"/>
  <c r="AS11" i="2"/>
  <c r="AS12" i="2" s="1"/>
  <c r="AS13" i="2" s="1"/>
  <c r="AS14" i="2" s="1"/>
  <c r="AS15" i="2" s="1"/>
  <c r="AS16" i="2" s="1"/>
  <c r="AS17" i="2" s="1"/>
  <c r="AS18" i="2" s="1"/>
  <c r="AS19" i="2" s="1"/>
  <c r="AS20" i="2" s="1"/>
  <c r="AS21" i="2" s="1"/>
  <c r="AS22" i="2" s="1"/>
  <c r="AS23" i="2" s="1"/>
  <c r="AS24" i="2" s="1"/>
  <c r="AS25" i="2" s="1"/>
  <c r="AS26" i="2" s="1"/>
  <c r="AS27" i="2" s="1"/>
  <c r="AS28" i="2" s="1"/>
  <c r="AS29" i="2" s="1"/>
  <c r="M9" i="2"/>
  <c r="BA8" i="2"/>
  <c r="BA9" i="2" s="1"/>
  <c r="BA10" i="2" s="1"/>
  <c r="BA11" i="2" s="1"/>
  <c r="BA12" i="2" s="1"/>
  <c r="BA13" i="2" s="1"/>
  <c r="BA14" i="2" s="1"/>
  <c r="BA15" i="2" s="1"/>
  <c r="BA16" i="2" s="1"/>
  <c r="BA17" i="2" s="1"/>
  <c r="BA18" i="2" s="1"/>
  <c r="BA19" i="2" s="1"/>
  <c r="BA20" i="2" s="1"/>
  <c r="BA21" i="2" s="1"/>
  <c r="BA22" i="2" s="1"/>
  <c r="BA23" i="2" s="1"/>
  <c r="BA24" i="2" s="1"/>
  <c r="BA25" i="2" s="1"/>
  <c r="BA26" i="2" s="1"/>
  <c r="BA27" i="2" s="1"/>
  <c r="BA28" i="2" s="1"/>
  <c r="BA29" i="2" s="1"/>
  <c r="AW8" i="2"/>
  <c r="AW9" i="2" s="1"/>
  <c r="AW10" i="2" s="1"/>
  <c r="AW11" i="2" s="1"/>
  <c r="AW12" i="2" s="1"/>
  <c r="AW13" i="2" s="1"/>
  <c r="AW14" i="2" s="1"/>
  <c r="AW15" i="2" s="1"/>
  <c r="AW16" i="2" s="1"/>
  <c r="AW17" i="2" s="1"/>
  <c r="AW18" i="2" s="1"/>
  <c r="AW19" i="2" s="1"/>
  <c r="AW20" i="2" s="1"/>
  <c r="AW21" i="2" s="1"/>
  <c r="AW22" i="2" s="1"/>
  <c r="AW23" i="2" s="1"/>
  <c r="AW24" i="2" s="1"/>
  <c r="AW25" i="2" s="1"/>
  <c r="AW26" i="2" s="1"/>
  <c r="AW27" i="2" s="1"/>
  <c r="AW28" i="2" s="1"/>
  <c r="AW29" i="2" s="1"/>
  <c r="AK8" i="2"/>
  <c r="AK9" i="2" s="1"/>
  <c r="AK10" i="2" s="1"/>
  <c r="AK11" i="2" s="1"/>
  <c r="AK12" i="2" s="1"/>
  <c r="AK13" i="2" s="1"/>
  <c r="AK14" i="2" s="1"/>
  <c r="AK15" i="2" s="1"/>
  <c r="AK16" i="2" s="1"/>
  <c r="AK17" i="2" s="1"/>
  <c r="AK18" i="2" s="1"/>
  <c r="AK19" i="2" s="1"/>
  <c r="AK20" i="2" s="1"/>
  <c r="AK21" i="2" s="1"/>
  <c r="AK22" i="2" s="1"/>
  <c r="AK23" i="2" s="1"/>
  <c r="AK24" i="2" s="1"/>
  <c r="AK25" i="2" s="1"/>
  <c r="AK26" i="2" s="1"/>
  <c r="AK27" i="2" s="1"/>
  <c r="AK28" i="2" s="1"/>
  <c r="AK29" i="2" s="1"/>
  <c r="M8" i="2"/>
  <c r="L8" i="2"/>
  <c r="B8" i="2"/>
  <c r="B9" i="2" s="1"/>
  <c r="BA7" i="2"/>
  <c r="AW7" i="2"/>
  <c r="AS7" i="2"/>
  <c r="AS8" i="2" s="1"/>
  <c r="AS9" i="2" s="1"/>
  <c r="AS10" i="2" s="1"/>
  <c r="AO7" i="2"/>
  <c r="AO8" i="2" s="1"/>
  <c r="AO9" i="2" s="1"/>
  <c r="AO10" i="2" s="1"/>
  <c r="AO11" i="2" s="1"/>
  <c r="AO12" i="2" s="1"/>
  <c r="AO13" i="2" s="1"/>
  <c r="AO14" i="2" s="1"/>
  <c r="AO15" i="2" s="1"/>
  <c r="AO16" i="2" s="1"/>
  <c r="AO17" i="2" s="1"/>
  <c r="AO18" i="2" s="1"/>
  <c r="AO19" i="2" s="1"/>
  <c r="AO20" i="2" s="1"/>
  <c r="AO21" i="2" s="1"/>
  <c r="AO22" i="2" s="1"/>
  <c r="AO23" i="2" s="1"/>
  <c r="AO24" i="2" s="1"/>
  <c r="AO25" i="2" s="1"/>
  <c r="AO26" i="2" s="1"/>
  <c r="AO27" i="2" s="1"/>
  <c r="AO28" i="2" s="1"/>
  <c r="AO29" i="2" s="1"/>
  <c r="AK7" i="2"/>
  <c r="P7" i="2"/>
  <c r="M7" i="2"/>
  <c r="L7" i="2"/>
  <c r="K7" i="2"/>
  <c r="G7" i="2"/>
  <c r="B7" i="2"/>
  <c r="G6" i="2"/>
  <c r="AS5" i="2"/>
  <c r="AW5" i="2" s="1"/>
  <c r="AO5" i="2"/>
  <c r="A4" i="2"/>
  <c r="A5" i="2" s="1"/>
  <c r="A6" i="2" s="1"/>
  <c r="A7" i="2" s="1"/>
  <c r="A8" i="2" s="1"/>
  <c r="A9" i="2" s="1"/>
  <c r="A10" i="2" s="1"/>
  <c r="A11" i="2" s="1"/>
  <c r="A12" i="2" s="1"/>
  <c r="A13" i="2" s="1"/>
  <c r="A14" i="2" s="1"/>
  <c r="A15" i="2" s="1"/>
  <c r="A16" i="2" s="1"/>
  <c r="A17" i="2" s="1"/>
  <c r="A3" i="2"/>
  <c r="A2" i="2"/>
  <c r="B1" i="2"/>
  <c r="C1" i="2" s="1"/>
  <c r="D1" i="2" s="1"/>
  <c r="E1" i="2" s="1"/>
  <c r="F1" i="2" s="1"/>
  <c r="G1" i="2" s="1"/>
  <c r="H1" i="2" s="1"/>
  <c r="I1" i="2" s="1"/>
  <c r="J1" i="2" s="1"/>
  <c r="K1" i="2" s="1"/>
  <c r="L1" i="2" s="1"/>
  <c r="M1" i="2" s="1"/>
  <c r="N1" i="2" s="1"/>
  <c r="O1" i="2" s="1"/>
  <c r="P1" i="2" s="1"/>
  <c r="Q1" i="2" s="1"/>
  <c r="R1" i="2" s="1"/>
  <c r="S1" i="2" s="1"/>
  <c r="T1" i="2" s="1"/>
  <c r="U1" i="2" s="1"/>
  <c r="V1" i="2" s="1"/>
  <c r="W1" i="2" s="1"/>
  <c r="X1" i="2" s="1"/>
  <c r="Y1" i="2" s="1"/>
  <c r="Z1" i="2" s="1"/>
  <c r="AA1" i="2" s="1"/>
  <c r="AB1" i="2" s="1"/>
  <c r="AC1" i="2" s="1"/>
  <c r="AD1" i="2" s="1"/>
  <c r="AE1" i="2" s="1"/>
  <c r="AF1" i="2" s="1"/>
  <c r="AG1" i="2" s="1"/>
  <c r="AH1" i="2" s="1"/>
  <c r="AI1" i="2" s="1"/>
  <c r="AJ1" i="2" s="1"/>
  <c r="AK1" i="2" s="1"/>
  <c r="AL1" i="2" s="1"/>
  <c r="AM1" i="2" s="1"/>
  <c r="AN1" i="2" s="1"/>
  <c r="AO1" i="2" s="1"/>
  <c r="AP1" i="2" s="1"/>
  <c r="AQ1" i="2" s="1"/>
  <c r="AR1" i="2" s="1"/>
  <c r="AS1" i="2" s="1"/>
  <c r="AT1" i="2" s="1"/>
  <c r="AU1" i="2" s="1"/>
  <c r="AV1" i="2" s="1"/>
  <c r="AW1" i="2" s="1"/>
  <c r="AX1" i="2" s="1"/>
  <c r="AY1" i="2" s="1"/>
  <c r="AZ1" i="2" s="1"/>
  <c r="BA1" i="2" s="1"/>
  <c r="BB1" i="2" s="1"/>
  <c r="BC1" i="2" s="1"/>
  <c r="BD1" i="2" s="1"/>
  <c r="BE1" i="2" s="1"/>
  <c r="BG11" i="2" a="1"/>
  <c r="BG17" i="2" a="1"/>
  <c r="AL16" i="2" a="1"/>
  <c r="BF28" i="2" a="1"/>
  <c r="AP25" i="2" a="1"/>
  <c r="AM23" i="2" a="1"/>
  <c r="AM27" i="2" a="1"/>
  <c r="AX9" i="2" a="1"/>
  <c r="AT11" i="2" a="1"/>
  <c r="AL13" i="2" a="1"/>
  <c r="AQ11" i="2" a="1"/>
  <c r="BB16" i="2" a="1"/>
  <c r="AU24" i="2" a="1"/>
  <c r="AT28" i="2" a="1"/>
  <c r="AQ9" i="2" a="1"/>
  <c r="AX10" i="2" a="1"/>
  <c r="BC27" i="2" a="1"/>
  <c r="AM24" i="2" a="1"/>
  <c r="BG29" i="2" a="1"/>
  <c r="BC10" i="2" a="1"/>
  <c r="AT15" i="2" a="1"/>
  <c r="AU16" i="2" a="1"/>
  <c r="AY20" i="2" a="1"/>
  <c r="BB14" i="2" a="1"/>
  <c r="BG9" i="2" a="1"/>
  <c r="AU26" i="2" a="1"/>
  <c r="AL27" i="2" a="1"/>
  <c r="BB9" i="2" a="1"/>
  <c r="AY14" i="2" a="1"/>
  <c r="AP21" i="2" a="1"/>
  <c r="BB17" i="2" a="1"/>
  <c r="AY10" i="2" a="1"/>
  <c r="AM18" i="2" a="1"/>
  <c r="AL10" i="2" a="1"/>
  <c r="BF17" i="2" a="1"/>
  <c r="AU19" i="2" a="1"/>
  <c r="AP23" i="2" a="1"/>
  <c r="AM29" i="2" a="1"/>
  <c r="AX25" i="2" a="1"/>
  <c r="AU18" i="2" a="1"/>
  <c r="AX13" i="2" a="1"/>
  <c r="BC14" i="2" a="1"/>
  <c r="AX20" i="2" a="1"/>
  <c r="BF22" i="2" a="1"/>
  <c r="AT16" i="2" a="1"/>
  <c r="AL12" i="2" a="1"/>
  <c r="AU22" i="2" a="1"/>
  <c r="AT20" i="2" a="1"/>
  <c r="BG14" i="2" a="1"/>
  <c r="AP19" i="2" a="1"/>
  <c r="AQ24" i="2" a="1"/>
  <c r="AT9" i="2" a="1"/>
  <c r="AQ18" i="2" a="1"/>
  <c r="BB25" i="2" a="1"/>
  <c r="AP18" i="2" a="1"/>
  <c r="BC24" i="2" a="1"/>
  <c r="AU14" i="2" a="1"/>
  <c r="BF12" i="2" a="1"/>
  <c r="AM15" i="2" a="1"/>
  <c r="BB27" i="2" a="1"/>
  <c r="AM22" i="2" a="1"/>
  <c r="BC25" i="2" a="1"/>
  <c r="AU9" i="2" a="1"/>
  <c r="AQ28" i="2" a="1"/>
  <c r="BF26" i="2" a="1"/>
  <c r="AM28" i="2" a="1"/>
  <c r="AQ17" i="2" a="1"/>
  <c r="AM17" i="2" a="1"/>
  <c r="AX17" i="2" a="1"/>
  <c r="BB10" i="2" a="1"/>
  <c r="AT10" i="2" a="1"/>
  <c r="AX11" i="2" a="1"/>
  <c r="BC22" i="2" a="1"/>
  <c r="AY28" i="2" a="1"/>
  <c r="AP17" i="2" a="1"/>
  <c r="AP26" i="2" a="1"/>
  <c r="AU13" i="2" a="1"/>
  <c r="BB11" i="2" a="1"/>
  <c r="AY27" i="2" a="1"/>
  <c r="AM11" i="2" a="1"/>
  <c r="AM9" i="2" a="1"/>
  <c r="BF10" i="2" a="1"/>
  <c r="AT21" i="2" a="1"/>
  <c r="BG20" i="2" a="1"/>
  <c r="AX22" i="2" a="1"/>
  <c r="AM10" i="2" a="1"/>
  <c r="AP10" i="2" a="1"/>
  <c r="BF16" i="2" a="1"/>
  <c r="BF20" i="2" a="1"/>
  <c r="AQ22" i="2" a="1"/>
  <c r="BB20" i="2" a="1"/>
  <c r="AP13" i="2" a="1"/>
  <c r="BC23" i="2" a="1"/>
  <c r="AQ12" i="2" a="1"/>
  <c r="BC20" i="2" a="1"/>
  <c r="BB19" i="2" a="1"/>
  <c r="AL18" i="2" a="1"/>
  <c r="AQ20" i="2" a="1"/>
  <c r="BB22" i="2" a="1"/>
  <c r="AP12" i="2" a="1"/>
  <c r="AP28" i="2" a="1"/>
  <c r="AQ10" i="2" a="1"/>
  <c r="AU21" i="2" a="1"/>
  <c r="BG13" i="2" a="1"/>
  <c r="BC17" i="2" a="1"/>
  <c r="AQ21" i="2" a="1"/>
  <c r="AM25" i="2" a="1"/>
  <c r="BB15" i="2" a="1"/>
  <c r="AX28" i="2" a="1"/>
  <c r="AQ19" i="2" a="1"/>
  <c r="AY24" i="2" a="1"/>
  <c r="BC18" i="2" a="1"/>
  <c r="BB26" i="2" a="1"/>
  <c r="AP15" i="2" a="1"/>
  <c r="AL26" i="2" a="1"/>
  <c r="AT27" i="2" a="1"/>
  <c r="BB28" i="2" a="1"/>
  <c r="BC13" i="2" a="1"/>
  <c r="AP22" i="2" a="1"/>
  <c r="AU28" i="2" a="1"/>
  <c r="BG10" i="2" a="1"/>
  <c r="AT12" i="2" a="1"/>
  <c r="AL25" i="2" a="1"/>
  <c r="BC19" i="2" a="1"/>
  <c r="AT19" i="2" a="1"/>
  <c r="AP27" i="2" a="1"/>
  <c r="AP24" i="2" a="1"/>
  <c r="BF19" i="2" a="1"/>
  <c r="AX15" i="2" a="1"/>
  <c r="AX18" i="2" a="1"/>
  <c r="BC16" i="2" a="1"/>
  <c r="AT18" i="2" a="1"/>
  <c r="AX24" i="2" a="1"/>
  <c r="AL19" i="2" a="1"/>
  <c r="AY21" i="2" a="1"/>
  <c r="BF15" i="2" a="1"/>
  <c r="AL9" i="2" a="1"/>
  <c r="AT17" i="2" a="1"/>
  <c r="AL22" i="2" a="1"/>
  <c r="AY16" i="2" a="1"/>
  <c r="AP11" i="2" a="1"/>
  <c r="BF14" i="2" a="1"/>
  <c r="AT22" i="2" a="1"/>
  <c r="AM21" i="2" a="1"/>
  <c r="BC28" i="2" a="1"/>
  <c r="AL11" i="2" a="1"/>
  <c r="BG18" i="2" a="1"/>
  <c r="AL24" i="2" a="1"/>
  <c r="BB18" i="2" a="1"/>
  <c r="AX23" i="2" a="1"/>
  <c r="BC12" i="2" a="1"/>
  <c r="BB29" i="2" a="1"/>
  <c r="AQ26" i="2" a="1"/>
  <c r="AQ15" i="2" a="1"/>
  <c r="AY17" i="2" a="1"/>
  <c r="BG23" i="2" a="1"/>
  <c r="BC11" i="2" a="1"/>
  <c r="BC29" i="2" a="1"/>
  <c r="BG15" i="2" a="1"/>
  <c r="BB12" i="2" a="1"/>
  <c r="AY19" i="2" a="1"/>
  <c r="AT13" i="2" a="1"/>
  <c r="AL23" i="2" a="1"/>
  <c r="BF23" i="2" a="1"/>
  <c r="BF24" i="2" a="1"/>
  <c r="AU12" i="2" a="1"/>
  <c r="BB21" i="2" a="1"/>
  <c r="AQ16" i="2" a="1"/>
  <c r="AT23" i="2" a="1"/>
  <c r="BC26" i="2" a="1"/>
  <c r="AT14" i="2" a="1"/>
  <c r="BG28" i="2" a="1"/>
  <c r="AL28" i="2" a="1"/>
  <c r="AX12" i="2" a="1"/>
  <c r="AP14" i="2" a="1"/>
  <c r="AL29" i="2" a="1"/>
  <c r="AM12" i="2" a="1"/>
  <c r="BF11" i="2" a="1"/>
  <c r="BF9" i="2" a="1"/>
  <c r="AL15" i="2" a="1"/>
  <c r="BG26" i="2" a="1"/>
  <c r="AP16" i="2" a="1"/>
  <c r="AY23" i="2" a="1"/>
  <c r="AT26" i="2" a="1"/>
  <c r="BG24" i="2" a="1"/>
  <c r="AT24" i="2" a="1"/>
  <c r="BB23" i="2" a="1"/>
  <c r="AM26" i="2" a="1"/>
  <c r="AM13" i="2" a="1"/>
  <c r="AQ29" i="2" a="1"/>
  <c r="BG22" i="2" a="1"/>
  <c r="AX16" i="2" a="1"/>
  <c r="AQ23" i="2" a="1"/>
  <c r="AU23" i="2" a="1"/>
  <c r="AU10" i="2" a="1"/>
  <c r="AQ27" i="2" a="1"/>
  <c r="AU27" i="2" a="1"/>
  <c r="AL14" i="2" a="1"/>
  <c r="AL20" i="2" a="1"/>
  <c r="AQ25" i="2" a="1"/>
  <c r="AT25" i="2" a="1"/>
  <c r="AP20" i="2" a="1"/>
  <c r="AY25" i="2" a="1"/>
  <c r="AL21" i="2" a="1"/>
  <c r="AY12" i="2" a="1"/>
  <c r="AP29" i="2" a="1"/>
  <c r="AX26" i="2" a="1"/>
  <c r="BC15" i="2" a="1"/>
  <c r="AY26" i="2" a="1"/>
  <c r="AY15" i="2" a="1"/>
  <c r="BF18" i="2" a="1"/>
  <c r="AX21" i="2" a="1"/>
  <c r="AU25" i="2" a="1"/>
  <c r="AY18" i="2" a="1"/>
  <c r="BG25" i="2" a="1"/>
  <c r="BF21" i="2" a="1"/>
  <c r="AY22" i="2" a="1"/>
  <c r="AY13" i="2" a="1"/>
  <c r="AU11" i="2" a="1"/>
  <c r="BF27" i="2" a="1"/>
  <c r="BB24" i="2" a="1"/>
  <c r="AM19" i="2" a="1"/>
  <c r="AX27" i="2" a="1"/>
  <c r="AM16" i="2" a="1"/>
  <c r="AY9" i="2" a="1"/>
  <c r="BB13" i="2" a="1"/>
  <c r="BF13" i="2" a="1"/>
  <c r="BG12" i="2" a="1"/>
  <c r="AP9" i="2" a="1"/>
  <c r="BF25" i="2" a="1"/>
  <c r="AX14" i="2" a="1"/>
  <c r="BF29" i="2" a="1"/>
  <c r="AM14" i="2" a="1"/>
  <c r="BG19" i="2" a="1"/>
  <c r="AY11" i="2" a="1"/>
  <c r="BC9" i="2" a="1"/>
  <c r="AU15" i="2" a="1"/>
  <c r="BG21" i="2" a="1"/>
  <c r="AU20" i="2" a="1"/>
  <c r="BG27" i="2" a="1"/>
  <c r="BC21" i="2" a="1"/>
  <c r="AU17" i="2" a="1"/>
  <c r="AL17" i="2" a="1"/>
  <c r="AQ13" i="2" a="1"/>
  <c r="AQ14" i="2" a="1"/>
  <c r="AM20" i="2" a="1"/>
  <c r="AX19" i="2" a="1"/>
  <c r="BG16" i="2" a="1"/>
  <c r="E80" i="13" l="1"/>
  <c r="E65" i="13"/>
  <c r="E86" i="13"/>
  <c r="E71" i="13"/>
  <c r="E63" i="13"/>
  <c r="E78" i="13"/>
  <c r="E82" i="13"/>
  <c r="E67" i="13"/>
  <c r="E64" i="13"/>
  <c r="E79" i="13"/>
  <c r="E68" i="13"/>
  <c r="E83" i="13"/>
  <c r="E81" i="13"/>
  <c r="E66" i="13"/>
  <c r="E72" i="13"/>
  <c r="E85" i="13"/>
  <c r="E70" i="13"/>
  <c r="E84" i="13"/>
  <c r="E69" i="13"/>
  <c r="A9" i="6"/>
  <c r="A68" i="6"/>
  <c r="A82" i="6" s="1"/>
  <c r="Q80" i="4"/>
  <c r="W80" i="4"/>
  <c r="T80" i="4"/>
  <c r="AC78" i="4"/>
  <c r="Q79" i="4"/>
  <c r="N80" i="4"/>
  <c r="E86" i="1"/>
  <c r="E100" i="1" s="1"/>
  <c r="F82" i="1"/>
  <c r="F96" i="1" s="1"/>
  <c r="E81" i="1"/>
  <c r="E95" i="1" s="1"/>
  <c r="F83" i="1"/>
  <c r="F97" i="1" s="1"/>
  <c r="E78" i="1"/>
  <c r="E92" i="1" s="1"/>
  <c r="F80" i="1"/>
  <c r="F94" i="1" s="1"/>
  <c r="E83" i="1"/>
  <c r="E97" i="1" s="1"/>
  <c r="F85" i="1"/>
  <c r="F99" i="1" s="1"/>
  <c r="E85" i="1"/>
  <c r="E99" i="1" s="1"/>
  <c r="F79" i="1"/>
  <c r="F93" i="1" s="1"/>
  <c r="E20" i="13"/>
  <c r="E22" i="13"/>
  <c r="E24" i="13"/>
  <c r="E19" i="13"/>
  <c r="E21" i="13"/>
  <c r="A10" i="11"/>
  <c r="Z9" i="11"/>
  <c r="A69" i="11"/>
  <c r="A83" i="11" s="1"/>
  <c r="F65" i="1"/>
  <c r="E65" i="1"/>
  <c r="F67" i="1"/>
  <c r="F27" i="1"/>
  <c r="E63" i="1"/>
  <c r="E64" i="1"/>
  <c r="E67" i="1"/>
  <c r="F69" i="1"/>
  <c r="F70" i="1"/>
  <c r="F66" i="1"/>
  <c r="F71" i="1"/>
  <c r="E66" i="1"/>
  <c r="E70" i="1"/>
  <c r="F72" i="1"/>
  <c r="F64" i="1"/>
  <c r="E68" i="1"/>
  <c r="E71" i="1"/>
  <c r="F68" i="1"/>
  <c r="E72" i="1"/>
  <c r="E69" i="1"/>
  <c r="F63" i="1"/>
  <c r="A7" i="4"/>
  <c r="A67" i="4" s="1"/>
  <c r="A81" i="4" s="1"/>
  <c r="H6" i="4"/>
  <c r="E6" i="4"/>
  <c r="Q6" i="4"/>
  <c r="Z6" i="4"/>
  <c r="K6" i="4"/>
  <c r="W6" i="4"/>
  <c r="T6" i="4"/>
  <c r="N6" i="4"/>
  <c r="AC5" i="4"/>
  <c r="P13" i="7"/>
  <c r="G11" i="7"/>
  <c r="BF13" i="2"/>
  <c r="BG15" i="2"/>
  <c r="BF25" i="2"/>
  <c r="BG27" i="2"/>
  <c r="BF11" i="2"/>
  <c r="BG13" i="2"/>
  <c r="BF23" i="2"/>
  <c r="BG25" i="2"/>
  <c r="BF16" i="2"/>
  <c r="BG18" i="2"/>
  <c r="BF28" i="2"/>
  <c r="BF9" i="2"/>
  <c r="BG11" i="2"/>
  <c r="BF21" i="2"/>
  <c r="BG23" i="2"/>
  <c r="BF14" i="2"/>
  <c r="BG16" i="2"/>
  <c r="BF26" i="2"/>
  <c r="BG28" i="2"/>
  <c r="BG20" i="2"/>
  <c r="BG9" i="2"/>
  <c r="BF19" i="2"/>
  <c r="BG21" i="2"/>
  <c r="BF18" i="2"/>
  <c r="BF12" i="2"/>
  <c r="BG14" i="2"/>
  <c r="BF24" i="2"/>
  <c r="BG26" i="2"/>
  <c r="BF17" i="2"/>
  <c r="BG19" i="2"/>
  <c r="BF29" i="2"/>
  <c r="BF10" i="2"/>
  <c r="BG12" i="2"/>
  <c r="BF22" i="2"/>
  <c r="BG24" i="2"/>
  <c r="BF15" i="2"/>
  <c r="BG17" i="2"/>
  <c r="BF27" i="2"/>
  <c r="BG29" i="2"/>
  <c r="BG10" i="2"/>
  <c r="BF20" i="2"/>
  <c r="BG22" i="2"/>
  <c r="AP9" i="2"/>
  <c r="BB9" i="2"/>
  <c r="AT10" i="2"/>
  <c r="AL11" i="2"/>
  <c r="AX11" i="2"/>
  <c r="AP12" i="2"/>
  <c r="BB12" i="2"/>
  <c r="AT13" i="2"/>
  <c r="AL14" i="2"/>
  <c r="AX14" i="2"/>
  <c r="AP15" i="2"/>
  <c r="BB15" i="2"/>
  <c r="AT16" i="2"/>
  <c r="AL17" i="2"/>
  <c r="AX17" i="2"/>
  <c r="AP18" i="2"/>
  <c r="BB18" i="2"/>
  <c r="AT19" i="2"/>
  <c r="AL20" i="2"/>
  <c r="AX20" i="2"/>
  <c r="AP21" i="2"/>
  <c r="BB21" i="2"/>
  <c r="AT22" i="2"/>
  <c r="AL23" i="2"/>
  <c r="AX23" i="2"/>
  <c r="AP24" i="2"/>
  <c r="BB24" i="2"/>
  <c r="AT25" i="2"/>
  <c r="AL26" i="2"/>
  <c r="AX26" i="2"/>
  <c r="AP27" i="2"/>
  <c r="BB27" i="2"/>
  <c r="AT28" i="2"/>
  <c r="AL29" i="2"/>
  <c r="AQ9" i="2"/>
  <c r="BC9" i="2"/>
  <c r="AU10" i="2"/>
  <c r="AM11" i="2"/>
  <c r="AY11" i="2"/>
  <c r="AQ12" i="2"/>
  <c r="BC12" i="2"/>
  <c r="AU13" i="2"/>
  <c r="AM14" i="2"/>
  <c r="AY14" i="2"/>
  <c r="AQ15" i="2"/>
  <c r="BC15" i="2"/>
  <c r="AU16" i="2"/>
  <c r="AM17" i="2"/>
  <c r="AY17" i="2"/>
  <c r="AQ18" i="2"/>
  <c r="BC18" i="2"/>
  <c r="AU19" i="2"/>
  <c r="AM20" i="2"/>
  <c r="AY20" i="2"/>
  <c r="AQ21" i="2"/>
  <c r="BC21" i="2"/>
  <c r="AU22" i="2"/>
  <c r="AM23" i="2"/>
  <c r="AY23" i="2"/>
  <c r="AQ24" i="2"/>
  <c r="BC24" i="2"/>
  <c r="AU25" i="2"/>
  <c r="AM26" i="2"/>
  <c r="AY26" i="2"/>
  <c r="AQ27" i="2"/>
  <c r="BC27" i="2"/>
  <c r="AU28" i="2"/>
  <c r="AM29" i="2"/>
  <c r="AT9" i="2"/>
  <c r="AL10" i="2"/>
  <c r="AX10" i="2"/>
  <c r="AP11" i="2"/>
  <c r="BB11" i="2"/>
  <c r="AT12" i="2"/>
  <c r="AL13" i="2"/>
  <c r="AX13" i="2"/>
  <c r="AP14" i="2"/>
  <c r="BB14" i="2"/>
  <c r="AT15" i="2"/>
  <c r="AL16" i="2"/>
  <c r="AX16" i="2"/>
  <c r="AP17" i="2"/>
  <c r="BB17" i="2"/>
  <c r="AT18" i="2"/>
  <c r="AL19" i="2"/>
  <c r="AX19" i="2"/>
  <c r="AP20" i="2"/>
  <c r="BB20" i="2"/>
  <c r="AT21" i="2"/>
  <c r="AL22" i="2"/>
  <c r="AX22" i="2"/>
  <c r="AP23" i="2"/>
  <c r="BB23" i="2"/>
  <c r="AT24" i="2"/>
  <c r="AL25" i="2"/>
  <c r="AX25" i="2"/>
  <c r="AP26" i="2"/>
  <c r="BB26" i="2"/>
  <c r="AT27" i="2"/>
  <c r="AL28" i="2"/>
  <c r="AX28" i="2"/>
  <c r="AP29" i="2"/>
  <c r="AU9" i="2"/>
  <c r="AM10" i="2"/>
  <c r="AY10" i="2"/>
  <c r="AQ11" i="2"/>
  <c r="BC11" i="2"/>
  <c r="AU12" i="2"/>
  <c r="AM13" i="2"/>
  <c r="AY13" i="2"/>
  <c r="AQ14" i="2"/>
  <c r="BC14" i="2"/>
  <c r="AU15" i="2"/>
  <c r="AM16" i="2"/>
  <c r="AY16" i="2"/>
  <c r="AQ17" i="2"/>
  <c r="BC17" i="2"/>
  <c r="AU18" i="2"/>
  <c r="AM19" i="2"/>
  <c r="AY19" i="2"/>
  <c r="AQ20" i="2"/>
  <c r="BC20" i="2"/>
  <c r="AU21" i="2"/>
  <c r="AM22" i="2"/>
  <c r="AY22" i="2"/>
  <c r="AQ23" i="2"/>
  <c r="BC23" i="2"/>
  <c r="AU24" i="2"/>
  <c r="AM25" i="2"/>
  <c r="AY25" i="2"/>
  <c r="AQ26" i="2"/>
  <c r="BC26" i="2"/>
  <c r="AU27" i="2"/>
  <c r="AM28" i="2"/>
  <c r="AY28" i="2"/>
  <c r="AQ29" i="2"/>
  <c r="AL9" i="2"/>
  <c r="AX9" i="2"/>
  <c r="AP10" i="2"/>
  <c r="BB10" i="2"/>
  <c r="AT11" i="2"/>
  <c r="AL12" i="2"/>
  <c r="AX12" i="2"/>
  <c r="AP13" i="2"/>
  <c r="BB13" i="2"/>
  <c r="AT14" i="2"/>
  <c r="AL15" i="2"/>
  <c r="AX15" i="2"/>
  <c r="AP16" i="2"/>
  <c r="BB16" i="2"/>
  <c r="AT17" i="2"/>
  <c r="AL18" i="2"/>
  <c r="AX18" i="2"/>
  <c r="AP19" i="2"/>
  <c r="BB19" i="2"/>
  <c r="AT20" i="2"/>
  <c r="AL21" i="2"/>
  <c r="AX21" i="2"/>
  <c r="AP22" i="2"/>
  <c r="BB22" i="2"/>
  <c r="AT23" i="2"/>
  <c r="AL24" i="2"/>
  <c r="AX24" i="2"/>
  <c r="AP25" i="2"/>
  <c r="BB25" i="2"/>
  <c r="AT26" i="2"/>
  <c r="AL27" i="2"/>
  <c r="AX27" i="2"/>
  <c r="AP28" i="2"/>
  <c r="BB28" i="2"/>
  <c r="BB29" i="2"/>
  <c r="AM9" i="2"/>
  <c r="AY9" i="2"/>
  <c r="AQ10" i="2"/>
  <c r="BC10" i="2"/>
  <c r="AU11" i="2"/>
  <c r="AM12" i="2"/>
  <c r="AY12" i="2"/>
  <c r="AQ13" i="2"/>
  <c r="BC13" i="2"/>
  <c r="AU14" i="2"/>
  <c r="AM15" i="2"/>
  <c r="AY15" i="2"/>
  <c r="AQ16" i="2"/>
  <c r="BC16" i="2"/>
  <c r="AU17" i="2"/>
  <c r="AM18" i="2"/>
  <c r="AY18" i="2"/>
  <c r="AQ19" i="2"/>
  <c r="BC19" i="2"/>
  <c r="AU20" i="2"/>
  <c r="AM21" i="2"/>
  <c r="AY21" i="2"/>
  <c r="AQ22" i="2"/>
  <c r="BC22" i="2"/>
  <c r="AU23" i="2"/>
  <c r="AM24" i="2"/>
  <c r="AY24" i="2"/>
  <c r="AQ25" i="2"/>
  <c r="BC25" i="2"/>
  <c r="AU26" i="2"/>
  <c r="AM27" i="2"/>
  <c r="AY27" i="2"/>
  <c r="AQ28" i="2"/>
  <c r="BC28" i="2"/>
  <c r="BC29" i="2"/>
  <c r="A18" i="2"/>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G9" i="2"/>
  <c r="B10" i="2"/>
  <c r="G8" i="2"/>
  <c r="P8" i="2"/>
  <c r="E25" i="13" l="1"/>
  <c r="A10" i="6"/>
  <c r="A69" i="6"/>
  <c r="A83" i="6" s="1"/>
  <c r="K81" i="4"/>
  <c r="Z81" i="4"/>
  <c r="K80" i="4"/>
  <c r="Z80" i="4"/>
  <c r="W81" i="4"/>
  <c r="E81" i="4"/>
  <c r="T81" i="4"/>
  <c r="H81" i="4"/>
  <c r="H80" i="4"/>
  <c r="Q81" i="4"/>
  <c r="E80" i="4"/>
  <c r="AC80" i="4"/>
  <c r="N81" i="4"/>
  <c r="AC79" i="4"/>
  <c r="F25" i="1"/>
  <c r="E25" i="1"/>
  <c r="A70" i="11"/>
  <c r="A84" i="11" s="1"/>
  <c r="A11" i="11"/>
  <c r="Z10" i="11"/>
  <c r="AC6" i="4"/>
  <c r="A8" i="4"/>
  <c r="A68" i="4" s="1"/>
  <c r="A82" i="4" s="1"/>
  <c r="T7" i="4"/>
  <c r="Q7" i="4"/>
  <c r="N7" i="4"/>
  <c r="W7" i="4"/>
  <c r="K7" i="4"/>
  <c r="H7" i="4"/>
  <c r="E7" i="4"/>
  <c r="Z7" i="4"/>
  <c r="G12" i="7"/>
  <c r="P14" i="7"/>
  <c r="H24" i="6"/>
  <c r="H21" i="6"/>
  <c r="H20" i="6"/>
  <c r="H22" i="6"/>
  <c r="H19" i="6"/>
  <c r="H6" i="1"/>
  <c r="X7" i="1"/>
  <c r="H5" i="1"/>
  <c r="O4" i="1"/>
  <c r="Q3" i="1"/>
  <c r="N4" i="1"/>
  <c r="I11" i="1"/>
  <c r="U3" i="1"/>
  <c r="K10" i="1"/>
  <c r="H3" i="1"/>
  <c r="I9" i="1"/>
  <c r="Q7" i="1"/>
  <c r="O6" i="1"/>
  <c r="X5" i="1"/>
  <c r="H11" i="1"/>
  <c r="T3" i="1"/>
  <c r="O10" i="1"/>
  <c r="L3" i="1"/>
  <c r="Q9" i="1"/>
  <c r="O8" i="1"/>
  <c r="H7" i="1"/>
  <c r="U5" i="1"/>
  <c r="W11" i="1"/>
  <c r="W8" i="1"/>
  <c r="N3" i="1"/>
  <c r="T6" i="1"/>
  <c r="L6" i="1"/>
  <c r="N5" i="1"/>
  <c r="K8" i="1"/>
  <c r="I7" i="1"/>
  <c r="W4" i="1"/>
  <c r="N10" i="1"/>
  <c r="U9" i="1"/>
  <c r="U7" i="1"/>
  <c r="N6" i="1"/>
  <c r="L5" i="1"/>
  <c r="X6" i="1"/>
  <c r="T9" i="1"/>
  <c r="N8" i="1"/>
  <c r="L7" i="1"/>
  <c r="T5" i="1"/>
  <c r="U11" i="1"/>
  <c r="R4" i="1"/>
  <c r="X3" i="1"/>
  <c r="N7" i="1"/>
  <c r="U4" i="1"/>
  <c r="Q10" i="1"/>
  <c r="O11" i="1"/>
  <c r="K12" i="1"/>
  <c r="R11" i="1"/>
  <c r="T10" i="1"/>
  <c r="R9" i="1"/>
  <c r="Q11" i="1"/>
  <c r="K3" i="1"/>
  <c r="H9" i="1"/>
  <c r="O12" i="1"/>
  <c r="W5" i="1"/>
  <c r="K9" i="1"/>
  <c r="R8" i="1"/>
  <c r="T7" i="1"/>
  <c r="R6" i="1"/>
  <c r="N12" i="1"/>
  <c r="K5" i="1"/>
  <c r="L11" i="1"/>
  <c r="I4" i="1"/>
  <c r="W7" i="1"/>
  <c r="W12" i="1"/>
  <c r="X4" i="1"/>
  <c r="X9" i="1"/>
  <c r="L9" i="1"/>
  <c r="Q8" i="1"/>
  <c r="I8" i="1"/>
  <c r="K7" i="1"/>
  <c r="I6" i="1"/>
  <c r="T11" i="1"/>
  <c r="Q4" i="1"/>
  <c r="R10" i="1"/>
  <c r="O3" i="1"/>
  <c r="X10" i="1"/>
  <c r="H8" i="1"/>
  <c r="O7" i="1"/>
  <c r="Q6" i="1"/>
  <c r="R12" i="1"/>
  <c r="O5" i="1"/>
  <c r="K11" i="1"/>
  <c r="K86" i="1" s="1"/>
  <c r="K100" i="1" s="1"/>
  <c r="H4" i="1"/>
  <c r="I10" i="1"/>
  <c r="W9" i="1"/>
  <c r="W6" i="1"/>
  <c r="U6" i="1"/>
  <c r="I12" i="1"/>
  <c r="O9" i="1"/>
  <c r="W3" i="1"/>
  <c r="Q12" i="1"/>
  <c r="L4" i="1"/>
  <c r="H10" i="1"/>
  <c r="U8" i="1"/>
  <c r="K6" i="1"/>
  <c r="U12" i="1"/>
  <c r="R5" i="1"/>
  <c r="H12" i="1"/>
  <c r="T4" i="1"/>
  <c r="U10" i="1"/>
  <c r="R3" i="1"/>
  <c r="N9" i="1"/>
  <c r="L8" i="1"/>
  <c r="X11" i="1"/>
  <c r="W10" i="1"/>
  <c r="X12" i="1"/>
  <c r="T12" i="1"/>
  <c r="Q5" i="1"/>
  <c r="L12" i="1"/>
  <c r="I5" i="1"/>
  <c r="N11" i="1"/>
  <c r="K4" i="1"/>
  <c r="L10" i="1"/>
  <c r="I3" i="1"/>
  <c r="T8" i="1"/>
  <c r="R7" i="1"/>
  <c r="R82" i="1" s="1"/>
  <c r="R96" i="1" s="1"/>
  <c r="X8" i="1"/>
  <c r="BG4" i="2"/>
  <c r="AM4" i="2"/>
  <c r="AQ4" i="2"/>
  <c r="AU4" i="2"/>
  <c r="AY4" i="2"/>
  <c r="P9" i="2"/>
  <c r="B11" i="2"/>
  <c r="G10" i="2"/>
  <c r="A11" i="6" l="1"/>
  <c r="A70" i="6"/>
  <c r="A84" i="6" s="1"/>
  <c r="Z84" i="11"/>
  <c r="W82" i="4"/>
  <c r="N82" i="4"/>
  <c r="Q82" i="4"/>
  <c r="K82" i="4"/>
  <c r="H82" i="4"/>
  <c r="T82" i="4"/>
  <c r="AC81" i="4"/>
  <c r="Z82" i="4"/>
  <c r="E82" i="4"/>
  <c r="U85" i="1"/>
  <c r="U99" i="1" s="1"/>
  <c r="U79" i="1"/>
  <c r="U93" i="1" s="1"/>
  <c r="R80" i="1"/>
  <c r="R94" i="1" s="1"/>
  <c r="W84" i="1"/>
  <c r="W98" i="1" s="1"/>
  <c r="O79" i="1"/>
  <c r="O93" i="1" s="1"/>
  <c r="T81" i="1"/>
  <c r="T95" i="1" s="1"/>
  <c r="L83" i="1"/>
  <c r="L97" i="1" s="1"/>
  <c r="Q79" i="1"/>
  <c r="Q93" i="1" s="1"/>
  <c r="W82" i="1"/>
  <c r="W96" i="1" s="1"/>
  <c r="I80" i="1"/>
  <c r="I94" i="1" s="1"/>
  <c r="R85" i="1"/>
  <c r="R99" i="1" s="1"/>
  <c r="T80" i="1"/>
  <c r="T94" i="1" s="1"/>
  <c r="O85" i="1"/>
  <c r="O99" i="1" s="1"/>
  <c r="L79" i="1"/>
  <c r="L93" i="1" s="1"/>
  <c r="Q81" i="1"/>
  <c r="Q95" i="1" s="1"/>
  <c r="N84" i="1"/>
  <c r="N98" i="1" s="1"/>
  <c r="O82" i="1"/>
  <c r="O96" i="1" s="1"/>
  <c r="H82" i="1"/>
  <c r="H96" i="1" s="1"/>
  <c r="T84" i="1"/>
  <c r="T98" i="1" s="1"/>
  <c r="X80" i="1"/>
  <c r="X94" i="1" s="1"/>
  <c r="X82" i="1"/>
  <c r="X96" i="1" s="1"/>
  <c r="X86" i="1"/>
  <c r="X100" i="1" s="1"/>
  <c r="T83" i="1"/>
  <c r="T97" i="1" s="1"/>
  <c r="U82" i="1"/>
  <c r="U96" i="1" s="1"/>
  <c r="U80" i="1"/>
  <c r="U94" i="1" s="1"/>
  <c r="W78" i="1"/>
  <c r="W92" i="1" s="1"/>
  <c r="X84" i="1"/>
  <c r="X98" i="1" s="1"/>
  <c r="W80" i="1"/>
  <c r="W94" i="1" s="1"/>
  <c r="U84" i="1"/>
  <c r="U98" i="1" s="1"/>
  <c r="K85" i="1"/>
  <c r="K99" i="1" s="1"/>
  <c r="R78" i="1"/>
  <c r="R92" i="1" s="1"/>
  <c r="H83" i="1"/>
  <c r="H97" i="1" s="1"/>
  <c r="X79" i="1"/>
  <c r="X93" i="1" s="1"/>
  <c r="X78" i="1"/>
  <c r="X92" i="1" s="1"/>
  <c r="X85" i="1"/>
  <c r="X99" i="1" s="1"/>
  <c r="X81" i="1"/>
  <c r="X95" i="1" s="1"/>
  <c r="W79" i="1"/>
  <c r="W93" i="1" s="1"/>
  <c r="W81" i="1"/>
  <c r="W95" i="1" s="1"/>
  <c r="N80" i="1"/>
  <c r="N94" i="1" s="1"/>
  <c r="T78" i="1"/>
  <c r="T92" i="1" s="1"/>
  <c r="X83" i="1"/>
  <c r="X97" i="1" s="1"/>
  <c r="W85" i="1"/>
  <c r="W99" i="1" s="1"/>
  <c r="W83" i="1"/>
  <c r="W97" i="1" s="1"/>
  <c r="Q83" i="1"/>
  <c r="Q97" i="1" s="1"/>
  <c r="W86" i="1"/>
  <c r="W100" i="1" s="1"/>
  <c r="Q80" i="1"/>
  <c r="Q94" i="1" s="1"/>
  <c r="T86" i="1"/>
  <c r="T100" i="1" s="1"/>
  <c r="T85" i="1"/>
  <c r="T99" i="1" s="1"/>
  <c r="Q86" i="1"/>
  <c r="Q100" i="1" s="1"/>
  <c r="L82" i="1"/>
  <c r="L96" i="1" s="1"/>
  <c r="U83" i="1"/>
  <c r="U97" i="1" s="1"/>
  <c r="T82" i="1"/>
  <c r="T96" i="1" s="1"/>
  <c r="U78" i="1"/>
  <c r="U92" i="1" s="1"/>
  <c r="N86" i="1"/>
  <c r="N100" i="1" s="1"/>
  <c r="T79" i="1"/>
  <c r="T93" i="1" s="1"/>
  <c r="U81" i="1"/>
  <c r="U95" i="1" s="1"/>
  <c r="O78" i="1"/>
  <c r="O92" i="1" s="1"/>
  <c r="U86" i="1"/>
  <c r="U100" i="1" s="1"/>
  <c r="I82" i="1"/>
  <c r="I96" i="1" s="1"/>
  <c r="L78" i="1"/>
  <c r="L92" i="1" s="1"/>
  <c r="N79" i="1"/>
  <c r="N93" i="1" s="1"/>
  <c r="K83" i="1"/>
  <c r="K97" i="1" s="1"/>
  <c r="R84" i="1"/>
  <c r="R98" i="1" s="1"/>
  <c r="K81" i="1"/>
  <c r="K95" i="1" s="1"/>
  <c r="H79" i="1"/>
  <c r="H93" i="1" s="1"/>
  <c r="R86" i="1"/>
  <c r="R100" i="1" s="1"/>
  <c r="R81" i="1"/>
  <c r="R95" i="1" s="1"/>
  <c r="H85" i="1"/>
  <c r="H99" i="1" s="1"/>
  <c r="Q82" i="1"/>
  <c r="Q96" i="1" s="1"/>
  <c r="R83" i="1"/>
  <c r="R97" i="1" s="1"/>
  <c r="Q85" i="1"/>
  <c r="Q99" i="1" s="1"/>
  <c r="I78" i="1"/>
  <c r="I92" i="1" s="1"/>
  <c r="O84" i="1"/>
  <c r="O98" i="1" s="1"/>
  <c r="N82" i="1"/>
  <c r="N96" i="1" s="1"/>
  <c r="L85" i="1"/>
  <c r="L99" i="1" s="1"/>
  <c r="N85" i="1"/>
  <c r="N99" i="1" s="1"/>
  <c r="K79" i="1"/>
  <c r="K93" i="1" s="1"/>
  <c r="H84" i="1"/>
  <c r="H98" i="1" s="1"/>
  <c r="R79" i="1"/>
  <c r="R93" i="1" s="1"/>
  <c r="Q84" i="1"/>
  <c r="Q98" i="1" s="1"/>
  <c r="Q78" i="1"/>
  <c r="Q92" i="1" s="1"/>
  <c r="O83" i="1"/>
  <c r="O97" i="1" s="1"/>
  <c r="N83" i="1"/>
  <c r="N97" i="1" s="1"/>
  <c r="N78" i="1"/>
  <c r="N92" i="1" s="1"/>
  <c r="O81" i="1"/>
  <c r="O95" i="1" s="1"/>
  <c r="O80" i="1"/>
  <c r="O94" i="1" s="1"/>
  <c r="O86" i="1"/>
  <c r="O100" i="1" s="1"/>
  <c r="N81" i="1"/>
  <c r="N95" i="1" s="1"/>
  <c r="K78" i="1"/>
  <c r="K92" i="1" s="1"/>
  <c r="K80" i="1"/>
  <c r="K94" i="1" s="1"/>
  <c r="L81" i="1"/>
  <c r="L95" i="1" s="1"/>
  <c r="L86" i="1"/>
  <c r="L100" i="1" s="1"/>
  <c r="K82" i="1"/>
  <c r="K96" i="1" s="1"/>
  <c r="I83" i="1"/>
  <c r="I97" i="1" s="1"/>
  <c r="L80" i="1"/>
  <c r="L94" i="1" s="1"/>
  <c r="L84" i="1"/>
  <c r="L98" i="1" s="1"/>
  <c r="K84" i="1"/>
  <c r="K98" i="1" s="1"/>
  <c r="I86" i="1"/>
  <c r="I100" i="1" s="1"/>
  <c r="I79" i="1"/>
  <c r="I93" i="1" s="1"/>
  <c r="I85" i="1"/>
  <c r="I99" i="1" s="1"/>
  <c r="H86" i="1"/>
  <c r="H100" i="1" s="1"/>
  <c r="H80" i="1"/>
  <c r="H94" i="1" s="1"/>
  <c r="I81" i="1"/>
  <c r="I95" i="1" s="1"/>
  <c r="H81" i="1"/>
  <c r="H95" i="1" s="1"/>
  <c r="I84" i="1"/>
  <c r="I98" i="1" s="1"/>
  <c r="H78" i="1"/>
  <c r="H92" i="1" s="1"/>
  <c r="A12" i="11"/>
  <c r="A71" i="11"/>
  <c r="A85" i="11" s="1"/>
  <c r="Z11" i="11"/>
  <c r="AC7" i="4"/>
  <c r="T64" i="1"/>
  <c r="W67" i="1"/>
  <c r="X72" i="1"/>
  <c r="X66" i="1"/>
  <c r="W70" i="1"/>
  <c r="W68" i="1"/>
  <c r="W71" i="1"/>
  <c r="U70" i="1"/>
  <c r="X70" i="1"/>
  <c r="W72" i="1"/>
  <c r="R64" i="1"/>
  <c r="W64" i="1"/>
  <c r="Q69" i="1"/>
  <c r="W69" i="1"/>
  <c r="W66" i="1"/>
  <c r="X65" i="1"/>
  <c r="X67" i="1"/>
  <c r="X68" i="1"/>
  <c r="X71" i="1"/>
  <c r="W63" i="1"/>
  <c r="X69" i="1"/>
  <c r="W65" i="1"/>
  <c r="X64" i="1"/>
  <c r="X63" i="1"/>
  <c r="U71" i="1"/>
  <c r="T65" i="1"/>
  <c r="U66" i="1"/>
  <c r="T63" i="1"/>
  <c r="U72" i="1"/>
  <c r="T71" i="1"/>
  <c r="T70" i="1"/>
  <c r="T72" i="1"/>
  <c r="T69" i="1"/>
  <c r="T66" i="1"/>
  <c r="U68" i="1"/>
  <c r="T67" i="1"/>
  <c r="T68" i="1"/>
  <c r="U67" i="1"/>
  <c r="U69" i="1"/>
  <c r="U64" i="1"/>
  <c r="U65" i="1"/>
  <c r="U63" i="1"/>
  <c r="R70" i="1"/>
  <c r="Q71" i="1"/>
  <c r="Q63" i="1"/>
  <c r="R69" i="1"/>
  <c r="Q65" i="1"/>
  <c r="N72" i="1"/>
  <c r="R71" i="1"/>
  <c r="R66" i="1"/>
  <c r="O66" i="1"/>
  <c r="Q64" i="1"/>
  <c r="O65" i="1"/>
  <c r="O71" i="1"/>
  <c r="Q67" i="1"/>
  <c r="R67" i="1"/>
  <c r="R72" i="1"/>
  <c r="Q68" i="1"/>
  <c r="R68" i="1"/>
  <c r="Q70" i="1"/>
  <c r="Q66" i="1"/>
  <c r="R65" i="1"/>
  <c r="Q72" i="1"/>
  <c r="R63" i="1"/>
  <c r="N63" i="1"/>
  <c r="N66" i="1"/>
  <c r="N69" i="1"/>
  <c r="O67" i="1"/>
  <c r="O69" i="1"/>
  <c r="O72" i="1"/>
  <c r="N70" i="1"/>
  <c r="N71" i="1"/>
  <c r="O63" i="1"/>
  <c r="K63" i="1"/>
  <c r="L63" i="1"/>
  <c r="N64" i="1"/>
  <c r="N65" i="1"/>
  <c r="O64" i="1"/>
  <c r="H72" i="1"/>
  <c r="O70" i="1"/>
  <c r="N68" i="1"/>
  <c r="N67" i="1"/>
  <c r="O68" i="1"/>
  <c r="I65" i="1"/>
  <c r="K71" i="1"/>
  <c r="L65" i="1"/>
  <c r="L64" i="1"/>
  <c r="L68" i="1"/>
  <c r="K69" i="1"/>
  <c r="K64" i="1"/>
  <c r="L71" i="1"/>
  <c r="K65" i="1"/>
  <c r="L66" i="1"/>
  <c r="I64" i="1"/>
  <c r="K68" i="1"/>
  <c r="L72" i="1"/>
  <c r="L67" i="1"/>
  <c r="K66" i="1"/>
  <c r="K67" i="1"/>
  <c r="K72" i="1"/>
  <c r="L69" i="1"/>
  <c r="K70" i="1"/>
  <c r="L70" i="1"/>
  <c r="I72" i="1"/>
  <c r="H69" i="1"/>
  <c r="I71" i="1"/>
  <c r="I67" i="1"/>
  <c r="I70" i="1"/>
  <c r="H71" i="1"/>
  <c r="H65" i="1"/>
  <c r="H64" i="1"/>
  <c r="I66" i="1"/>
  <c r="H66" i="1"/>
  <c r="I68" i="1"/>
  <c r="H67" i="1"/>
  <c r="H70" i="1"/>
  <c r="I69" i="1"/>
  <c r="H63" i="1"/>
  <c r="I63" i="1"/>
  <c r="H68" i="1"/>
  <c r="A9" i="4"/>
  <c r="A69" i="4" s="1"/>
  <c r="A83" i="4" s="1"/>
  <c r="Z8" i="4"/>
  <c r="W8" i="4"/>
  <c r="Q8" i="4"/>
  <c r="T8" i="4"/>
  <c r="N8" i="4"/>
  <c r="K8" i="4"/>
  <c r="H8" i="4"/>
  <c r="E8" i="4"/>
  <c r="P15" i="7"/>
  <c r="G13" i="7"/>
  <c r="R27" i="1"/>
  <c r="W21" i="1"/>
  <c r="L27" i="1"/>
  <c r="I27" i="1"/>
  <c r="O27" i="1"/>
  <c r="X21" i="1"/>
  <c r="U27" i="1"/>
  <c r="W20" i="1"/>
  <c r="W22" i="1"/>
  <c r="X27" i="1"/>
  <c r="W24" i="1"/>
  <c r="X22" i="1"/>
  <c r="W19" i="1"/>
  <c r="X24" i="1"/>
  <c r="X19" i="1"/>
  <c r="X20" i="1"/>
  <c r="BC4" i="2"/>
  <c r="G11" i="2"/>
  <c r="B12" i="2"/>
  <c r="P10" i="2"/>
  <c r="A12" i="6" l="1"/>
  <c r="A72" i="6" s="1"/>
  <c r="A86" i="6" s="1"/>
  <c r="A71" i="6"/>
  <c r="A85" i="6" s="1"/>
  <c r="Z85" i="11"/>
  <c r="T83" i="4"/>
  <c r="Z83" i="4"/>
  <c r="AC82" i="4"/>
  <c r="U23" i="1"/>
  <c r="X23" i="1"/>
  <c r="W23" i="1"/>
  <c r="T23" i="1"/>
  <c r="Q23" i="1"/>
  <c r="R23" i="1"/>
  <c r="N23" i="1"/>
  <c r="O23" i="1"/>
  <c r="L23" i="1"/>
  <c r="K23" i="1"/>
  <c r="I23" i="1"/>
  <c r="H23" i="1"/>
  <c r="H66" i="11"/>
  <c r="E69" i="11"/>
  <c r="H19" i="11"/>
  <c r="H22" i="11"/>
  <c r="H70" i="11"/>
  <c r="N68" i="11"/>
  <c r="Z12" i="11"/>
  <c r="Z71" i="11" s="1"/>
  <c r="H71" i="11"/>
  <c r="W69" i="11"/>
  <c r="T71" i="11"/>
  <c r="A72" i="11"/>
  <c r="A86" i="11" s="1"/>
  <c r="Q69" i="11"/>
  <c r="K71" i="11"/>
  <c r="H69" i="11"/>
  <c r="W25" i="1"/>
  <c r="R25" i="1"/>
  <c r="T25" i="1"/>
  <c r="X25" i="1"/>
  <c r="U25" i="1"/>
  <c r="Q25" i="1"/>
  <c r="O25" i="1"/>
  <c r="N25" i="1"/>
  <c r="L25" i="1"/>
  <c r="K25" i="1"/>
  <c r="H25" i="1"/>
  <c r="I25" i="1"/>
  <c r="AC8" i="4"/>
  <c r="A10" i="4"/>
  <c r="A70" i="4" s="1"/>
  <c r="A84" i="4" s="1"/>
  <c r="H9" i="4"/>
  <c r="E9" i="4"/>
  <c r="Z9" i="4"/>
  <c r="K9" i="4"/>
  <c r="W9" i="4"/>
  <c r="T9" i="4"/>
  <c r="Q9" i="4"/>
  <c r="Q83" i="4" s="1"/>
  <c r="N9" i="4"/>
  <c r="G14" i="7"/>
  <c r="P16" i="7"/>
  <c r="W26" i="1"/>
  <c r="P11" i="2"/>
  <c r="G12" i="2"/>
  <c r="B13" i="2"/>
  <c r="Z86" i="11" l="1"/>
  <c r="K84" i="4"/>
  <c r="N84" i="4"/>
  <c r="H84" i="4"/>
  <c r="W83" i="4"/>
  <c r="N83" i="4"/>
  <c r="T84" i="4"/>
  <c r="E83" i="4"/>
  <c r="K83" i="4"/>
  <c r="Q84" i="4"/>
  <c r="H83" i="4"/>
  <c r="W84" i="4"/>
  <c r="T20" i="11"/>
  <c r="N69" i="11"/>
  <c r="E72" i="11"/>
  <c r="E19" i="11"/>
  <c r="E64" i="11"/>
  <c r="E24" i="11"/>
  <c r="E21" i="11"/>
  <c r="E20" i="11"/>
  <c r="E66" i="11"/>
  <c r="E22" i="11"/>
  <c r="E63" i="11"/>
  <c r="E65" i="11"/>
  <c r="E68" i="11"/>
  <c r="E67" i="11"/>
  <c r="W68" i="11"/>
  <c r="T69" i="11"/>
  <c r="N70" i="11"/>
  <c r="K70" i="11"/>
  <c r="Q72" i="11"/>
  <c r="Q22" i="11"/>
  <c r="Q19" i="11"/>
  <c r="Q65" i="11"/>
  <c r="Q21" i="11"/>
  <c r="Q24" i="11"/>
  <c r="Q66" i="11"/>
  <c r="Q63" i="11"/>
  <c r="Q70" i="11"/>
  <c r="Q68" i="11"/>
  <c r="Q64" i="11"/>
  <c r="Q67" i="11"/>
  <c r="H68" i="11"/>
  <c r="H20" i="11"/>
  <c r="H67" i="11"/>
  <c r="Q20" i="11"/>
  <c r="T72" i="11"/>
  <c r="T64" i="11"/>
  <c r="T19" i="11"/>
  <c r="T21" i="11"/>
  <c r="T24" i="11"/>
  <c r="T63" i="11"/>
  <c r="T65" i="11"/>
  <c r="T22" i="11"/>
  <c r="T66" i="11"/>
  <c r="E70" i="11"/>
  <c r="E71" i="11"/>
  <c r="W72" i="11"/>
  <c r="W24" i="11"/>
  <c r="W20" i="11"/>
  <c r="W65" i="11"/>
  <c r="W21" i="11"/>
  <c r="W64" i="11"/>
  <c r="W63" i="11"/>
  <c r="W19" i="11"/>
  <c r="W22" i="11"/>
  <c r="W66" i="11"/>
  <c r="W67" i="11"/>
  <c r="T70" i="11"/>
  <c r="Q71" i="11"/>
  <c r="K72" i="11"/>
  <c r="K19" i="11"/>
  <c r="K21" i="11"/>
  <c r="K20" i="11"/>
  <c r="K64" i="11"/>
  <c r="K65" i="11"/>
  <c r="K63" i="11"/>
  <c r="K24" i="11"/>
  <c r="K22" i="11"/>
  <c r="K67" i="11"/>
  <c r="K68" i="11"/>
  <c r="K69" i="11"/>
  <c r="K66" i="11"/>
  <c r="N66" i="11"/>
  <c r="H72" i="11"/>
  <c r="H21" i="11"/>
  <c r="H24" i="11"/>
  <c r="H63" i="11"/>
  <c r="H64" i="11"/>
  <c r="H65" i="11"/>
  <c r="W71" i="11"/>
  <c r="W70" i="11"/>
  <c r="Z72" i="11"/>
  <c r="Z20" i="11"/>
  <c r="Z19" i="11"/>
  <c r="Z63" i="11"/>
  <c r="Z64" i="11"/>
  <c r="Z22" i="11"/>
  <c r="Z24" i="11"/>
  <c r="Z66" i="11"/>
  <c r="Z67" i="11"/>
  <c r="Z65" i="11"/>
  <c r="Z69" i="11"/>
  <c r="Z70" i="11"/>
  <c r="Z68" i="11"/>
  <c r="Z21" i="11"/>
  <c r="N72" i="11"/>
  <c r="N65" i="11"/>
  <c r="N63" i="11"/>
  <c r="N64" i="11"/>
  <c r="N21" i="11"/>
  <c r="N67" i="11"/>
  <c r="N24" i="11"/>
  <c r="N19" i="11"/>
  <c r="N20" i="11"/>
  <c r="N22" i="11"/>
  <c r="T67" i="11"/>
  <c r="N71" i="11"/>
  <c r="T68" i="11"/>
  <c r="AC9" i="4"/>
  <c r="AC83" i="4" s="1"/>
  <c r="A11" i="4"/>
  <c r="A71" i="4" s="1"/>
  <c r="A85" i="4" s="1"/>
  <c r="T10" i="4"/>
  <c r="Q10" i="4"/>
  <c r="N10" i="4"/>
  <c r="K10" i="4"/>
  <c r="H10" i="4"/>
  <c r="E10" i="4"/>
  <c r="W10" i="4"/>
  <c r="Z10" i="4"/>
  <c r="P17" i="7"/>
  <c r="G15" i="7"/>
  <c r="B14" i="2"/>
  <c r="G13" i="2"/>
  <c r="P12" i="2"/>
  <c r="H85" i="4" l="1"/>
  <c r="K85" i="4"/>
  <c r="N85" i="4"/>
  <c r="Q85" i="4"/>
  <c r="E84" i="4"/>
  <c r="T85" i="4"/>
  <c r="W85" i="4"/>
  <c r="Z84" i="4"/>
  <c r="W25" i="11"/>
  <c r="T25" i="11"/>
  <c r="N25" i="11"/>
  <c r="Z25" i="11"/>
  <c r="E25" i="11"/>
  <c r="Q25" i="11"/>
  <c r="H25" i="11"/>
  <c r="K25" i="11"/>
  <c r="A12" i="4"/>
  <c r="A72" i="4" s="1"/>
  <c r="A86" i="4" s="1"/>
  <c r="Z11" i="4"/>
  <c r="W11" i="4"/>
  <c r="N11" i="4"/>
  <c r="E11" i="4"/>
  <c r="T11" i="4"/>
  <c r="Q11" i="4"/>
  <c r="K11" i="4"/>
  <c r="H11" i="4"/>
  <c r="AC10" i="4"/>
  <c r="P18" i="7"/>
  <c r="G16" i="7"/>
  <c r="P13" i="2"/>
  <c r="G14" i="2"/>
  <c r="B15" i="2"/>
  <c r="E70" i="4" l="1"/>
  <c r="T86" i="4"/>
  <c r="E71" i="4"/>
  <c r="E85" i="4"/>
  <c r="N86" i="4"/>
  <c r="W86" i="4"/>
  <c r="E69" i="4"/>
  <c r="E68" i="4"/>
  <c r="Z85" i="4"/>
  <c r="Q86" i="4"/>
  <c r="K86" i="4"/>
  <c r="AC84" i="4"/>
  <c r="H86" i="4"/>
  <c r="H12" i="4"/>
  <c r="H69" i="4" s="1"/>
  <c r="E12" i="4"/>
  <c r="E67" i="4" s="1"/>
  <c r="Z12" i="4"/>
  <c r="W12" i="4"/>
  <c r="W71" i="4" s="1"/>
  <c r="T12" i="4"/>
  <c r="T67" i="4" s="1"/>
  <c r="Q12" i="4"/>
  <c r="K12" i="4"/>
  <c r="K71" i="4" s="1"/>
  <c r="N12" i="4"/>
  <c r="N71" i="4" s="1"/>
  <c r="AC11" i="4"/>
  <c r="G17" i="7"/>
  <c r="P19" i="7"/>
  <c r="P14" i="2"/>
  <c r="B16" i="2"/>
  <c r="G15" i="2"/>
  <c r="Z72" i="4" l="1"/>
  <c r="Z63" i="4"/>
  <c r="Z64" i="4"/>
  <c r="Z65" i="4"/>
  <c r="Z66" i="4"/>
  <c r="Z68" i="4"/>
  <c r="W70" i="4"/>
  <c r="AC85" i="4"/>
  <c r="Z67" i="4"/>
  <c r="N67" i="4"/>
  <c r="H21" i="4"/>
  <c r="H72" i="4"/>
  <c r="H65" i="4"/>
  <c r="H63" i="4"/>
  <c r="H64" i="4"/>
  <c r="H66" i="4"/>
  <c r="K69" i="4"/>
  <c r="T71" i="4"/>
  <c r="W22" i="4"/>
  <c r="W72" i="4"/>
  <c r="W64" i="4"/>
  <c r="W63" i="4"/>
  <c r="W67" i="4"/>
  <c r="W65" i="4"/>
  <c r="W66" i="4"/>
  <c r="T70" i="4"/>
  <c r="K67" i="4"/>
  <c r="T68" i="4"/>
  <c r="Q22" i="4"/>
  <c r="Q72" i="4"/>
  <c r="Q63" i="4"/>
  <c r="Q64" i="4"/>
  <c r="Q65" i="4"/>
  <c r="Q67" i="4"/>
  <c r="Q66" i="4"/>
  <c r="E72" i="4"/>
  <c r="E64" i="4"/>
  <c r="E63" i="4"/>
  <c r="E65" i="4"/>
  <c r="E66" i="4"/>
  <c r="Q70" i="4"/>
  <c r="T69" i="4"/>
  <c r="W68" i="4"/>
  <c r="Z70" i="4"/>
  <c r="H68" i="4"/>
  <c r="N70" i="4"/>
  <c r="H67" i="4"/>
  <c r="W69" i="4"/>
  <c r="Q68" i="4"/>
  <c r="N24" i="4"/>
  <c r="N72" i="4"/>
  <c r="N64" i="4"/>
  <c r="N63" i="4"/>
  <c r="N65" i="4"/>
  <c r="N66" i="4"/>
  <c r="H71" i="4"/>
  <c r="N68" i="4"/>
  <c r="Z71" i="4"/>
  <c r="H70" i="4"/>
  <c r="Z86" i="4"/>
  <c r="K20" i="4"/>
  <c r="K72" i="4"/>
  <c r="K63" i="4"/>
  <c r="K64" i="4"/>
  <c r="K65" i="4"/>
  <c r="K66" i="4"/>
  <c r="Z69" i="4"/>
  <c r="K68" i="4"/>
  <c r="T21" i="4"/>
  <c r="T72" i="4"/>
  <c r="T63" i="4"/>
  <c r="T65" i="4"/>
  <c r="T64" i="4"/>
  <c r="T66" i="4"/>
  <c r="Q69" i="4"/>
  <c r="Q71" i="4"/>
  <c r="N69" i="4"/>
  <c r="E86" i="4"/>
  <c r="K70" i="4"/>
  <c r="N19" i="4"/>
  <c r="T20" i="4"/>
  <c r="T22" i="4"/>
  <c r="N21" i="4"/>
  <c r="Q19" i="4"/>
  <c r="K21" i="4"/>
  <c r="H22" i="4"/>
  <c r="T24" i="4"/>
  <c r="W21" i="4"/>
  <c r="Z20" i="4"/>
  <c r="Z21" i="4"/>
  <c r="Z24" i="4"/>
  <c r="Z19" i="4"/>
  <c r="Z22" i="4"/>
  <c r="W19" i="4"/>
  <c r="H20" i="4"/>
  <c r="H24" i="4"/>
  <c r="H19" i="4"/>
  <c r="W24" i="4"/>
  <c r="K22" i="4"/>
  <c r="K24" i="4"/>
  <c r="W20" i="4"/>
  <c r="N22" i="4"/>
  <c r="Q21" i="4"/>
  <c r="N20" i="4"/>
  <c r="T19" i="4"/>
  <c r="Q20" i="4"/>
  <c r="Q24" i="4"/>
  <c r="K19" i="4"/>
  <c r="E20" i="4"/>
  <c r="E24" i="4"/>
  <c r="E22" i="4"/>
  <c r="E19" i="4"/>
  <c r="E21" i="4"/>
  <c r="AC12" i="4"/>
  <c r="AC71" i="4" s="1"/>
  <c r="G18" i="7"/>
  <c r="P20" i="7"/>
  <c r="G16" i="2"/>
  <c r="B17" i="2"/>
  <c r="P15" i="2"/>
  <c r="N25" i="4" l="1"/>
  <c r="K25" i="4"/>
  <c r="Q25" i="4"/>
  <c r="AC69" i="4"/>
  <c r="E25" i="4"/>
  <c r="W25" i="4"/>
  <c r="T25" i="4"/>
  <c r="AC70" i="4"/>
  <c r="H25" i="4"/>
  <c r="Z25" i="4"/>
  <c r="AC72" i="4"/>
  <c r="AC64" i="4"/>
  <c r="AC63" i="4"/>
  <c r="AC67" i="4"/>
  <c r="AC66" i="4"/>
  <c r="AC65" i="4"/>
  <c r="AC86" i="4"/>
  <c r="AC68" i="4"/>
  <c r="AC22" i="4"/>
  <c r="AC20" i="4"/>
  <c r="AC19" i="4"/>
  <c r="AC24" i="4"/>
  <c r="AC21" i="4"/>
  <c r="G19" i="7"/>
  <c r="P21" i="7"/>
  <c r="P16" i="2"/>
  <c r="G17" i="2"/>
  <c r="B18" i="2"/>
  <c r="AC25" i="4" l="1"/>
  <c r="G20" i="7"/>
  <c r="B19" i="2"/>
  <c r="G18" i="2"/>
  <c r="P17" i="2"/>
  <c r="G21" i="7" l="1"/>
  <c r="G19" i="2"/>
  <c r="B20" i="2"/>
  <c r="P18" i="2"/>
  <c r="G22" i="7" l="1"/>
  <c r="P19" i="2"/>
  <c r="G20" i="2"/>
  <c r="B21" i="2"/>
  <c r="G23" i="7" l="1"/>
  <c r="G21" i="2"/>
  <c r="B22" i="2"/>
  <c r="P20" i="2"/>
  <c r="G24" i="7" l="1"/>
  <c r="P21" i="2"/>
  <c r="B23" i="2"/>
  <c r="G22" i="2"/>
  <c r="G25" i="7" l="1"/>
  <c r="G23" i="2"/>
  <c r="B24" i="2"/>
  <c r="P22" i="2"/>
  <c r="G26" i="7" l="1"/>
  <c r="G24" i="2"/>
  <c r="B25" i="2"/>
  <c r="P23" i="2"/>
  <c r="G27" i="7" l="1"/>
  <c r="P24" i="2"/>
  <c r="G25" i="2"/>
  <c r="B26" i="2"/>
  <c r="G28" i="7" l="1"/>
  <c r="B27" i="2"/>
  <c r="G26" i="2"/>
  <c r="P25" i="2"/>
  <c r="G29" i="7" l="1"/>
  <c r="P26" i="2"/>
  <c r="G27" i="2"/>
  <c r="B28" i="2"/>
  <c r="G30" i="7" l="1"/>
  <c r="G28" i="2"/>
  <c r="B29" i="2"/>
  <c r="P27" i="2"/>
  <c r="G31" i="7" l="1"/>
  <c r="B30" i="2"/>
  <c r="G29" i="2"/>
  <c r="P28" i="2"/>
  <c r="G32" i="7" l="1"/>
  <c r="P29" i="2"/>
  <c r="B31" i="2"/>
  <c r="G30" i="2"/>
  <c r="G33" i="7" l="1"/>
  <c r="G31" i="2"/>
  <c r="B32" i="2"/>
  <c r="G34" i="7" l="1"/>
  <c r="B33" i="2"/>
  <c r="G32" i="2"/>
  <c r="G35" i="7" l="1"/>
  <c r="B34" i="2"/>
  <c r="G33" i="2"/>
  <c r="G36" i="7" l="1"/>
  <c r="B35" i="2"/>
  <c r="G34" i="2"/>
  <c r="G37" i="7" l="1"/>
  <c r="B36" i="2"/>
  <c r="G35" i="2"/>
  <c r="G38" i="7" l="1"/>
  <c r="B37" i="2"/>
  <c r="G36" i="2"/>
  <c r="G39" i="7" l="1"/>
  <c r="B38" i="2"/>
  <c r="G37" i="2"/>
  <c r="G40" i="7" l="1"/>
  <c r="G38" i="2"/>
  <c r="B39" i="2"/>
  <c r="G41" i="7" l="1"/>
  <c r="B40" i="2"/>
  <c r="G39" i="2"/>
  <c r="G42" i="7" l="1"/>
  <c r="G40" i="2"/>
  <c r="B41" i="2"/>
  <c r="G43" i="7" l="1"/>
  <c r="B42" i="2"/>
  <c r="G41" i="2"/>
  <c r="G44" i="7" l="1"/>
  <c r="B43" i="2"/>
  <c r="G42" i="2"/>
  <c r="G45" i="7" l="1"/>
  <c r="G43" i="2"/>
  <c r="B44" i="2"/>
  <c r="G46" i="7" l="1"/>
  <c r="B45" i="2"/>
  <c r="G44" i="2"/>
  <c r="G47" i="7" l="1"/>
  <c r="G45" i="2"/>
  <c r="B46" i="2"/>
  <c r="G48" i="7" l="1"/>
  <c r="B47" i="2"/>
  <c r="G46" i="2"/>
  <c r="G49" i="7" l="1"/>
  <c r="B48" i="2"/>
  <c r="G47" i="2"/>
  <c r="G50" i="7" l="1"/>
  <c r="B49" i="2"/>
  <c r="G48" i="2"/>
  <c r="G51" i="7" l="1"/>
  <c r="B50" i="2"/>
  <c r="G49" i="2"/>
  <c r="G52" i="7" l="1"/>
  <c r="G50" i="2"/>
  <c r="B51" i="2"/>
  <c r="G53" i="7" l="1"/>
  <c r="B52" i="2"/>
  <c r="G51" i="2"/>
  <c r="G54" i="7" l="1"/>
  <c r="G52" i="2"/>
  <c r="B53" i="2"/>
  <c r="G55" i="7" l="1"/>
  <c r="G53" i="2"/>
  <c r="B54" i="2"/>
  <c r="G56" i="7" l="1"/>
  <c r="B55" i="2"/>
  <c r="G54" i="2"/>
  <c r="G57" i="7" l="1"/>
  <c r="G55" i="2"/>
  <c r="B56" i="2"/>
  <c r="G58" i="7" l="1"/>
  <c r="B57" i="2"/>
  <c r="G56" i="2"/>
  <c r="G59" i="7" l="1"/>
  <c r="G57" i="2"/>
  <c r="B58" i="2"/>
  <c r="G60" i="7" l="1"/>
  <c r="B59" i="2"/>
  <c r="G58" i="2"/>
  <c r="G61" i="7" l="1"/>
  <c r="B60" i="2"/>
  <c r="G59" i="2"/>
  <c r="G62" i="7" l="1"/>
  <c r="B61" i="2"/>
  <c r="G60" i="2"/>
  <c r="G63" i="7" l="1"/>
  <c r="B62" i="2"/>
  <c r="G61" i="2"/>
  <c r="G64" i="7" l="1"/>
  <c r="G62" i="2"/>
  <c r="B63" i="2"/>
  <c r="G65" i="7" l="1"/>
  <c r="B64" i="2"/>
  <c r="G63" i="2"/>
  <c r="G66" i="7" l="1"/>
  <c r="G64" i="2"/>
  <c r="B65" i="2"/>
  <c r="G67" i="7" l="1"/>
  <c r="G65" i="2"/>
  <c r="B66" i="2"/>
  <c r="G68" i="7" l="1"/>
  <c r="B67" i="2"/>
  <c r="G66" i="2"/>
  <c r="G69" i="7" l="1"/>
  <c r="G67" i="2"/>
  <c r="B68" i="2"/>
  <c r="B69" i="2" l="1"/>
  <c r="G68" i="2"/>
  <c r="G69" i="2" l="1"/>
  <c r="B70" i="2"/>
  <c r="B71" i="2" l="1"/>
  <c r="G70" i="2"/>
  <c r="B72" i="2" l="1"/>
  <c r="G71" i="2"/>
  <c r="B73" i="2" l="1"/>
  <c r="G72" i="2"/>
  <c r="B74" i="2" l="1"/>
  <c r="G73" i="2"/>
  <c r="G74" i="2" l="1"/>
  <c r="B75" i="2"/>
  <c r="B76" i="2" l="1"/>
  <c r="G75" i="2"/>
  <c r="G76" i="2" l="1"/>
  <c r="B77" i="2"/>
  <c r="G77" i="2" l="1"/>
  <c r="B78" i="2"/>
  <c r="B79" i="2" l="1"/>
  <c r="G78" i="2"/>
  <c r="G79" i="2" l="1"/>
  <c r="B80" i="2"/>
  <c r="B81" i="2" l="1"/>
  <c r="G80" i="2"/>
  <c r="G81" i="2" l="1"/>
  <c r="B82" i="2"/>
  <c r="B83" i="2" l="1"/>
  <c r="G82" i="2"/>
  <c r="B84" i="2" l="1"/>
  <c r="G83" i="2"/>
  <c r="B85" i="2" l="1"/>
  <c r="G84" i="2"/>
  <c r="B86" i="2" l="1"/>
  <c r="G85" i="2"/>
  <c r="G86" i="2" l="1"/>
  <c r="B87" i="2"/>
  <c r="B88" i="2" l="1"/>
  <c r="G87" i="2"/>
  <c r="G88" i="2" l="1"/>
  <c r="B89" i="2"/>
  <c r="B90" i="2" l="1"/>
  <c r="G89" i="2"/>
  <c r="B91" i="2" l="1"/>
  <c r="G90" i="2"/>
  <c r="G91" i="2" l="1"/>
  <c r="B92" i="2"/>
  <c r="B93" i="2" l="1"/>
  <c r="G92" i="2"/>
  <c r="G93" i="2" l="1"/>
  <c r="B94" i="2"/>
  <c r="B95" i="2" l="1"/>
  <c r="G94" i="2"/>
  <c r="B96" i="2" l="1"/>
  <c r="G95" i="2"/>
  <c r="B97" i="2" l="1"/>
  <c r="G96" i="2"/>
  <c r="B98" i="2" l="1"/>
  <c r="G97" i="2"/>
  <c r="G98" i="2" l="1"/>
  <c r="B99" i="2"/>
  <c r="Q6" i="7" l="1"/>
  <c r="Q7" i="7"/>
  <c r="Q9" i="7"/>
  <c r="Q8" i="7"/>
  <c r="Q10" i="7"/>
  <c r="Q11" i="7"/>
  <c r="Q12" i="7"/>
  <c r="Q13" i="7"/>
  <c r="Q14" i="7"/>
  <c r="Q15" i="7"/>
  <c r="Q19" i="7"/>
  <c r="Q21" i="7"/>
  <c r="Q17" i="7"/>
  <c r="Q16" i="7"/>
  <c r="Q18" i="7"/>
  <c r="Q20" i="7"/>
  <c r="B100" i="2"/>
  <c r="G99" i="2"/>
  <c r="B101" i="2" l="1"/>
  <c r="G101" i="2" s="1"/>
  <c r="G100" i="2"/>
  <c r="Q7" i="2" l="1"/>
  <c r="R9" i="2"/>
  <c r="Q6" i="2"/>
  <c r="R7" i="2"/>
  <c r="R6" i="2"/>
  <c r="Q8" i="2"/>
  <c r="Q9" i="2"/>
  <c r="R8" i="2"/>
  <c r="R10" i="2"/>
  <c r="R12" i="2"/>
  <c r="Q10" i="2"/>
  <c r="R11" i="2"/>
  <c r="Q11" i="2"/>
  <c r="R13" i="2"/>
  <c r="Q13" i="2"/>
  <c r="R15" i="2"/>
  <c r="Q12" i="2"/>
  <c r="Q14" i="2"/>
  <c r="R14" i="2"/>
  <c r="R16" i="2"/>
  <c r="Q16" i="2"/>
  <c r="R17" i="2"/>
  <c r="Q15" i="2"/>
  <c r="R18" i="2"/>
  <c r="Q17" i="2"/>
  <c r="Q18" i="2"/>
  <c r="Q20" i="2"/>
  <c r="Q19" i="2"/>
  <c r="R19" i="2"/>
  <c r="R20" i="2"/>
  <c r="Q21" i="2"/>
  <c r="R21" i="2"/>
  <c r="Q22" i="2"/>
  <c r="R23" i="2"/>
  <c r="Q23" i="2"/>
  <c r="R22" i="2"/>
  <c r="R24" i="2"/>
  <c r="Q25" i="2"/>
  <c r="Q24" i="2"/>
  <c r="R25" i="2"/>
  <c r="Q26" i="2"/>
  <c r="R26" i="2"/>
  <c r="Q27" i="2"/>
  <c r="R28" i="2"/>
  <c r="Q28" i="2"/>
  <c r="R27" i="2"/>
  <c r="R29" i="2"/>
  <c r="Q29" i="2"/>
  <c r="R4" i="2" l="1"/>
  <c r="U24" i="1" l="1"/>
  <c r="T24" i="1"/>
  <c r="U22" i="1"/>
  <c r="T22" i="1"/>
  <c r="U21" i="1"/>
  <c r="T21" i="1"/>
  <c r="U20" i="1"/>
  <c r="T20" i="1"/>
  <c r="U19" i="1"/>
  <c r="T19" i="1"/>
  <c r="R24" i="1"/>
  <c r="Q24" i="1"/>
  <c r="R22" i="1"/>
  <c r="Q22" i="1"/>
  <c r="R21" i="1"/>
  <c r="Q21" i="1"/>
  <c r="R20" i="1"/>
  <c r="Q20" i="1"/>
  <c r="R19" i="1"/>
  <c r="Q19" i="1"/>
  <c r="O24" i="1"/>
  <c r="N24" i="1"/>
  <c r="O22" i="1"/>
  <c r="N22" i="1"/>
  <c r="O21" i="1"/>
  <c r="N21" i="1"/>
  <c r="O20" i="1"/>
  <c r="N20" i="1"/>
  <c r="O19" i="1"/>
  <c r="N19" i="1"/>
  <c r="L24" i="1"/>
  <c r="K24" i="1"/>
  <c r="L22" i="1"/>
  <c r="K22" i="1"/>
  <c r="L21" i="1"/>
  <c r="K21" i="1"/>
  <c r="L20" i="1"/>
  <c r="K20" i="1"/>
  <c r="L19" i="1"/>
  <c r="K19" i="1"/>
  <c r="I24" i="1"/>
  <c r="H24" i="1"/>
  <c r="I22" i="1"/>
  <c r="H22" i="1"/>
  <c r="I21" i="1"/>
  <c r="H21" i="1"/>
  <c r="I20" i="1"/>
  <c r="H20" i="1"/>
  <c r="I19" i="1"/>
  <c r="H19" i="1"/>
  <c r="N26" i="1" l="1"/>
  <c r="K26" i="1"/>
  <c r="H26" i="1"/>
  <c r="T26" i="1"/>
  <c r="Q26" i="1"/>
  <c r="F22" i="1" l="1"/>
  <c r="E22" i="1"/>
  <c r="C22" i="1"/>
  <c r="B22" i="1"/>
  <c r="F21" i="1"/>
  <c r="E21" i="1"/>
  <c r="C21" i="1"/>
  <c r="B21" i="1"/>
  <c r="F20" i="1"/>
  <c r="E20" i="1"/>
  <c r="C20" i="1"/>
  <c r="B20" i="1"/>
  <c r="F19" i="1"/>
  <c r="E19" i="1"/>
  <c r="C19" i="1"/>
  <c r="B19" i="1"/>
  <c r="F24" i="1"/>
  <c r="E24" i="1"/>
  <c r="E26" i="1" l="1"/>
  <c r="A4" i="1" l="1"/>
  <c r="A5" i="1" l="1"/>
  <c r="A64" i="1"/>
  <c r="A78" i="1" s="1"/>
  <c r="A92" i="1" s="1"/>
  <c r="A6" i="1" l="1"/>
  <c r="A65" i="1"/>
  <c r="A79" i="1" s="1"/>
  <c r="A93" i="1" s="1"/>
  <c r="A7" i="1" l="1"/>
  <c r="A66" i="1"/>
  <c r="A80" i="1" s="1"/>
  <c r="A94" i="1" s="1"/>
  <c r="A8" i="1" l="1"/>
  <c r="A67" i="1"/>
  <c r="A81" i="1" s="1"/>
  <c r="A95" i="1" s="1"/>
  <c r="A9" i="1" l="1"/>
  <c r="A68" i="1"/>
  <c r="A82" i="1" s="1"/>
  <c r="A96" i="1" s="1"/>
  <c r="A10" i="1" l="1"/>
  <c r="A69" i="1"/>
  <c r="A83" i="1" s="1"/>
  <c r="A97" i="1" s="1"/>
  <c r="A11" i="1" l="1"/>
  <c r="A70" i="1"/>
  <c r="A84" i="1" s="1"/>
  <c r="A98" i="1" s="1"/>
  <c r="A12" i="1" l="1"/>
  <c r="A72" i="1" s="1"/>
  <c r="A86" i="1" s="1"/>
  <c r="A100" i="1" s="1"/>
  <c r="A71" i="1"/>
  <c r="A85" i="1" s="1"/>
  <c r="A9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2" authorId="0" shapeId="0" xr:uid="{60F4FC28-4D11-4745-8ABC-8703473AA8BF}">
      <text>
        <r>
          <rPr>
            <b/>
            <sz val="9"/>
            <color indexed="81"/>
            <rFont val="Tahoma"/>
            <family val="2"/>
          </rPr>
          <t>Author:</t>
        </r>
        <r>
          <rPr>
            <sz val="9"/>
            <color indexed="81"/>
            <rFont val="Tahoma"/>
            <family val="2"/>
          </rPr>
          <t xml:space="preserve">
portugal style direct more than indirect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<sst xmlns="http://schemas.openxmlformats.org/spreadsheetml/2006/main" count="1694" uniqueCount="455">
  <si>
    <t>Demand</t>
  </si>
  <si>
    <t>Productivity</t>
  </si>
  <si>
    <t>Santos et al. (1)</t>
  </si>
  <si>
    <t>(1) Cubic demand and firm level.</t>
  </si>
  <si>
    <t>B&amp;Q identif. (2)</t>
  </si>
  <si>
    <t>(2) Annual values are the sum of quarterly values in that year.</t>
  </si>
  <si>
    <t>Mean</t>
  </si>
  <si>
    <t>St. dev.</t>
  </si>
  <si>
    <t>Max</t>
  </si>
  <si>
    <t>min</t>
  </si>
  <si>
    <t>(3:q) Annual values are the five-quarters centred average in the qth quarter.</t>
  </si>
  <si>
    <t>B&amp;Q identif. (3:I)</t>
  </si>
  <si>
    <t>B&amp;Q identif. (3:II)</t>
  </si>
  <si>
    <t>B&amp;Q identif. (3:III)</t>
  </si>
  <si>
    <t>B&amp;Q identif. (3:IV)</t>
  </si>
  <si>
    <t>B&amp;Q identif. (3:-I)</t>
  </si>
  <si>
    <t>Sum of quarters</t>
  </si>
  <si>
    <t>Representative quarter with centred average</t>
  </si>
  <si>
    <t>First quarter</t>
  </si>
  <si>
    <t>Second quarter</t>
  </si>
  <si>
    <t>Third quarter</t>
  </si>
  <si>
    <t>Fourth quarter</t>
  </si>
  <si>
    <t>Fourth quarter of previous year</t>
  </si>
  <si>
    <t>VAR residuals</t>
  </si>
  <si>
    <t>Shocks</t>
  </si>
  <si>
    <t>Correlation</t>
  </si>
  <si>
    <t>t</t>
  </si>
  <si>
    <r>
      <t>e</t>
    </r>
    <r>
      <rPr>
        <vertAlign val="subscript"/>
        <sz val="11"/>
        <color theme="1"/>
        <rFont val="Calibri"/>
        <family val="2"/>
        <scheme val="minor"/>
      </rPr>
      <t>1</t>
    </r>
  </si>
  <si>
    <r>
      <t>e</t>
    </r>
    <r>
      <rPr>
        <vertAlign val="subscript"/>
        <sz val="11"/>
        <color theme="1"/>
        <rFont val="Calibri"/>
        <family val="2"/>
        <scheme val="minor"/>
      </rPr>
      <t>2</t>
    </r>
  </si>
  <si>
    <r>
      <t>e</t>
    </r>
    <r>
      <rPr>
        <vertAlign val="subscript"/>
        <sz val="11"/>
        <color theme="1"/>
        <rFont val="Symbol"/>
        <family val="1"/>
        <charset val="2"/>
      </rPr>
      <t>1</t>
    </r>
  </si>
  <si>
    <r>
      <t>e</t>
    </r>
    <r>
      <rPr>
        <vertAlign val="subscript"/>
        <sz val="11"/>
        <color theme="1"/>
        <rFont val="Symbol"/>
        <family val="1"/>
        <charset val="2"/>
      </rPr>
      <t>2</t>
    </r>
  </si>
  <si>
    <t>Year</t>
  </si>
  <si>
    <t>Correlation matrix</t>
  </si>
  <si>
    <t>B&amp;Q identif. (3:-II)</t>
  </si>
  <si>
    <t>Corr. Bt. Shocks</t>
  </si>
  <si>
    <t>Country</t>
  </si>
  <si>
    <t>Category</t>
  </si>
  <si>
    <t>Components</t>
  </si>
  <si>
    <t>Measure</t>
  </si>
  <si>
    <t>Type</t>
  </si>
  <si>
    <t>Impact t</t>
  </si>
  <si>
    <t>Impact t+1</t>
  </si>
  <si>
    <t>Impact t+2</t>
  </si>
  <si>
    <t>Impact t+3</t>
  </si>
  <si>
    <t>Impact t+4</t>
  </si>
  <si>
    <t>Impact t+5</t>
  </si>
  <si>
    <t>Source</t>
  </si>
  <si>
    <t>PRT</t>
  </si>
  <si>
    <t>NYCPC</t>
  </si>
  <si>
    <t>NYC CvsP</t>
  </si>
  <si>
    <t>tax hikes   both direct and indirect. Part to direct 2/3</t>
  </si>
  <si>
    <t>1983/1984 OECD Economic
Surveys, p. 44</t>
  </si>
  <si>
    <t>INDT</t>
  </si>
  <si>
    <t>Goods and Services</t>
  </si>
  <si>
    <t>tax hikes   both direct and indirect. Part to indirect 1/3</t>
  </si>
  <si>
    <t>CONS</t>
  </si>
  <si>
    <t>Consumption</t>
  </si>
  <si>
    <t>cuts in expenditure on goods and services</t>
  </si>
  <si>
    <t>1983/1984 OECD Economic
Surveys, p. 45</t>
  </si>
  <si>
    <t>NYCEX</t>
  </si>
  <si>
    <t>NYC Spending</t>
  </si>
  <si>
    <t>cuts to current spending on a number of items</t>
  </si>
  <si>
    <t>1983/1984 OECD Economic
Surveys, p. 46</t>
  </si>
  <si>
    <t>freeze of 15 per cent of expenditure earmarked for  variable and contingency
payments ,  the acquisition of goods and services ,  other current expenditure  and  the acquisition of capital
goods</t>
  </si>
  <si>
    <t>Stability and Growth Programme 2000-2004 p.15</t>
  </si>
  <si>
    <t>INV</t>
  </si>
  <si>
    <t>Investment</t>
  </si>
  <si>
    <t>reserve clause covering 8 per cent of expenditure earmarked for public investments
and the Military Planning Law</t>
  </si>
  <si>
    <t>Stability and Growth Programme 2000-2004 p.16</t>
  </si>
  <si>
    <t>OTHEX</t>
  </si>
  <si>
    <t>Other Spending</t>
  </si>
  <si>
    <t>freeze on 10 per cent of current transfers to the non-State parts of the general
government</t>
  </si>
  <si>
    <t>Stability and Growth Programme 2000-2004 p.17</t>
  </si>
  <si>
    <t>rise in the normal VAT rate from 17% to 19%.</t>
  </si>
  <si>
    <t>Banco de Portugal 2002 Annual report and Update of the Convergence Programme of Portugal
(2003-2006): An Assessment</t>
  </si>
  <si>
    <t>tax arrears could be settled without paying interest and  nes.</t>
  </si>
  <si>
    <t>Investments</t>
  </si>
  <si>
    <t>NYCTX</t>
  </si>
  <si>
    <t>NYC Tax</t>
  </si>
  <si>
    <t>Banco de Portugal Annual Report 2004 (p. 102)</t>
  </si>
  <si>
    <t>taxes on income and wealth</t>
  </si>
  <si>
    <t>2005 IMF Staff  Report</t>
  </si>
  <si>
    <t>social security contributions</t>
  </si>
  <si>
    <t>2006 IMF Staff  Report</t>
  </si>
  <si>
    <t>restructuring Public Administration, Human Resources and Public Services</t>
  </si>
  <si>
    <t>2008 IMF Staff  Report</t>
  </si>
  <si>
    <t>HLT</t>
  </si>
  <si>
    <t>Transfers</t>
  </si>
  <si>
    <t>medicaments co-payment policy</t>
  </si>
  <si>
    <t>2009 IMF Staff  Report</t>
  </si>
  <si>
    <t>raise in VAT, implemented from June 2005</t>
  </si>
  <si>
    <t>2.4.1 stability and growth programme 2005-2009</t>
  </si>
  <si>
    <t>taxes on income and capital gains</t>
  </si>
  <si>
    <t>2.4.1 stability and growth programme 2005-2010</t>
  </si>
  <si>
    <t>2.4.1 stability and growth programme 2005-2011</t>
  </si>
  <si>
    <t>tax on oil products</t>
  </si>
  <si>
    <t>2.4.1 stability and growth programme 2005-2012</t>
  </si>
  <si>
    <t>tax on tobacco</t>
  </si>
  <si>
    <t>2.4.1 stability and growth programme 2005-2013</t>
  </si>
  <si>
    <t>discretionary cost cutting measures in the acquisition of current
goods and services, the reorganization of the State's local services and the overhead associated to the reduction
of the number of civil servants e ectively employed</t>
  </si>
  <si>
    <t>2.4.1 stability and growth programme 2005-2014</t>
  </si>
  <si>
    <t>savings arising from the passage of civil servants to special
mobility status, the reduction of overtime, the review of remuneratory supplements, and the convergence of
the healthcare sub-systems</t>
  </si>
  <si>
    <t>2.4.1 stability and growth programme 2005-2015</t>
  </si>
  <si>
    <t>SAL</t>
  </si>
  <si>
    <t>Salaries</t>
  </si>
  <si>
    <t>control of admission and recruitment and restraining of salaries</t>
  </si>
  <si>
    <t>2.4.1 stability and growth programme 2005-2016</t>
  </si>
  <si>
    <t>OTHSS</t>
  </si>
  <si>
    <t>pension and health measures</t>
  </si>
  <si>
    <t>2.4.1 stability and growth programme 2005-2017</t>
  </si>
  <si>
    <t>health reforms</t>
  </si>
  <si>
    <t>2.4.1 stability and growth programme 2005-2018</t>
  </si>
  <si>
    <t>special deduction for pensioners (IRS) was
reduced and increase in the coe cient of taxation for independent workers.</t>
  </si>
  <si>
    <t>growth and stability program report 2007-2011</t>
  </si>
  <si>
    <t>PRACE (Restructuring Programme for the State's Central Administration) aimed
at decentralize duties to local authorities, reduction of administrative structures, simpli cation, streamlining and re-engineering of administrative procedures.</t>
  </si>
  <si>
    <t>growth and stability program report 2007-2012</t>
  </si>
  <si>
    <t>besides discretionary cost cutting measures in the acquisition of current goods
and services, the reorganization of the State's local services and the overhead associated to the reduction of the number of civil servants e ectively employed</t>
  </si>
  <si>
    <t>growth and stability program report 2007-2013</t>
  </si>
  <si>
    <t>Shared Services meaning measures to improve ITC use in public administration,
cutting red tape and centralization of the purchasing of goods</t>
  </si>
  <si>
    <t>growth and stability program report 2007-2014</t>
  </si>
  <si>
    <t>PENS</t>
  </si>
  <si>
    <t>New pension measures</t>
  </si>
  <si>
    <t>growth and stability program report 2007-2015</t>
  </si>
  <si>
    <t>growth and stability program report 2007-2016</t>
  </si>
  <si>
    <t>Compensation of employees: wage restraint, freezing of civil servants admission</t>
  </si>
  <si>
    <t xml:space="preserve"> Stability and Growth Programme 2010; OECD Economic Survey 2010, Annex 1.A2</t>
  </si>
  <si>
    <t>Subsidies: reduction of transfer for the State-Owned Enterprises Sector, by adopting measures of rationalisation and financial sustainability</t>
  </si>
  <si>
    <t xml:space="preserve"> Stability and Growth Programme 2010; OECD Economic Survey 2010, Annex 1.A3</t>
  </si>
  <si>
    <t>Capital expenditure: postponement of 2 years of two high speed rail links</t>
  </si>
  <si>
    <t xml:space="preserve"> Stability and Growth Programme 2010; OECD Economic Survey 2010, Annex 1.A4</t>
  </si>
  <si>
    <t>Intermediate consumption expenditure: reduction and rationalisation of operating expenditure for outsourcing and military equipment</t>
  </si>
  <si>
    <t xml:space="preserve"> Stability and Growth Programme 2010; OECD Economic Survey 2010, Annex 1.A5</t>
  </si>
  <si>
    <t>Social expenditure: management and control of health expenditure</t>
  </si>
  <si>
    <t xml:space="preserve"> Stability and Growth Programme 2010; OECD Economic Survey 2010, Annex 1.A6</t>
  </si>
  <si>
    <t>OTSUB</t>
  </si>
  <si>
    <t>Social expenditure: faster convergence of the civil servants pension scheme with the Social Security general scheme</t>
  </si>
  <si>
    <t xml:space="preserve"> Stability and Growth Programme 2010; OECD Economic Survey 2010, Annex 1.A7</t>
  </si>
  <si>
    <t>Social expenditure: social benefits of non contributory Social schemes, phasing out of anti-crisis measures</t>
  </si>
  <si>
    <t xml:space="preserve"> Stability and Growth Programme 2010; OECD Economic Survey 2010, Annex 1.A8</t>
  </si>
  <si>
    <t>Other reductions in capital expenditure (no new road infrastructure concessions, reduction in transfers to Local Gov and State-owned Enterprises)</t>
  </si>
  <si>
    <t xml:space="preserve"> Stability and Growth Programme 2010; OECD Economic Survey 2010, Annex 1.A9</t>
  </si>
  <si>
    <t>PIDT</t>
  </si>
  <si>
    <t>Personal Income Tax</t>
  </si>
  <si>
    <t>Capital gains on securities subject to 20% personal income tax (PIT)</t>
  </si>
  <si>
    <t xml:space="preserve"> Stability and Growth Programme 2010; OECD Economic Survey 2010, Annex 1.A10</t>
  </si>
  <si>
    <t>Changes in pp for brackets of PIT</t>
  </si>
  <si>
    <t xml:space="preserve"> Stability and Growth Programme 2010; OECD Economic Survey 2010, Annex 1.A11</t>
  </si>
  <si>
    <t>Broadening and control of Social Security contributory base and temporary special PIT rate of 45% on incomes above EUR 150000</t>
  </si>
  <si>
    <t xml:space="preserve"> Stability and Growth Programme 2010; OECD Economic Survey 2010, Annex 1.A12</t>
  </si>
  <si>
    <t>Limitation of PIT allowances and benefits</t>
  </si>
  <si>
    <t xml:space="preserve"> Stability and Growth Programme 2010; OECD Economic Survey 2010, Annex 1.A13</t>
  </si>
  <si>
    <t>Reduction of the specific PIT allowance for pensions exceeding EUR 22500/year</t>
  </si>
  <si>
    <t xml:space="preserve"> Stability and Growth Programme 2010; OECD Economic Survey 2010, Annex 1.A14</t>
  </si>
  <si>
    <t>CDT</t>
  </si>
  <si>
    <t>Corporate Tax</t>
  </si>
  <si>
    <t>Additional Corporate Income Tax of 2.5 pp to taxable profits exceeding EUR 2 mn</t>
  </si>
  <si>
    <t xml:space="preserve"> Stability and Growth Programme 2010; OECD Economic Survey 2010, Annex 1.A15</t>
  </si>
  <si>
    <t>Introduction of tolls</t>
  </si>
  <si>
    <t xml:space="preserve"> Stability and Growth Programme 2010; OECD Economic Survey 2010, Annex 1.A16</t>
  </si>
  <si>
    <t>Increase of VAT rates by 1pp</t>
  </si>
  <si>
    <t xml:space="preserve"> Stability and Growth Programme 2010; OECD Economic Survey 2010, Annex 1.A17</t>
  </si>
  <si>
    <t>Government and Regional and Local Government and measures of reductions in number of hired</t>
  </si>
  <si>
    <t>Bank of Portugal Annual Report 2011, pag 94; OECD Economic Survey 2010, Annex 1.A2; Portugal Fiscal Strategy 2011-2015, Table III.8 pag 54</t>
  </si>
  <si>
    <t>Wage freezing in public administration</t>
  </si>
  <si>
    <t>Bank of Portugal Annual Report 2011, pag 94; OECD Economic Survey 2010, Annex 1.A2; Portugal Fiscal Strategy 2011-2015, Table III.8 pag 55</t>
  </si>
  <si>
    <t>Subsidies: cost reduction in State Owened aEnterpises and in Autonomous Services and Funds: revision in the compensatory damages and operational costs</t>
  </si>
  <si>
    <t>Bank of Portugal Annual Report 2011, pag 94; OECD Economic Survey 2010, Annex 1.A2; Portugal Fiscal Strategy 2011-2015, Table III.8 pag 56</t>
  </si>
  <si>
    <t>Costs reduction in State Owned Enterprises</t>
  </si>
  <si>
    <t>Bank of Portugal Annual Report 2011, pag 94; OECD Economic Survey 2010, Annex 1.A2; Portugal Fiscal Strategy 2011-2015, Table III.8 pag 57</t>
  </si>
  <si>
    <t>Investment: costs reduction in State Owned Enterpises</t>
  </si>
  <si>
    <t>Bank of Portugal Annual Report 2011, pag 94; OECD Economic Survey 2010, Annex 1.A2; Portugal Fiscal Strategy 2011-2015, Table III.8 pag 58</t>
  </si>
  <si>
    <t>Investment: reduction in capital expenditure</t>
  </si>
  <si>
    <t>Bank of Portugal Annual Report 2011, pag 94; OECD Economic Survey 2010, Annex 1.A2; Portugal Fiscal Strategy 2011-2015, Table III.8 pag 59</t>
  </si>
  <si>
    <t>Deepening the school network rationalization and increase in efficiency of supply</t>
  </si>
  <si>
    <t>Bank of Portugal Annual Report 2011, pag 94; OECD Economic Survey 2010, Annex 1.A2; Portugal Fiscal Strategy 2011-2015, Table III.8 pag 60</t>
  </si>
  <si>
    <t>Rationalisation of services and control of operating expenditure in General Government</t>
  </si>
  <si>
    <t>Bank of Portugal Annual Report 2011, pag 94; OECD Economic Survey 2010, Annex 1.A2; Portugal Fiscal Strategy 2011-2015, Table III.8 pag 61</t>
  </si>
  <si>
    <t>Reduction in public expenditure with health system (medicine policy, user fees, public health systems and plans for hospital reestructuration)</t>
  </si>
  <si>
    <t>Bank of Portugal Annual Report 2011, pag 94; OECD Economic Survey 2010, Annex 1.A2; Portugal Fiscal Strategy 2011-2015, Table III.8 pag 62</t>
  </si>
  <si>
    <t>Increasing in the European Union financing of projects in the education sector</t>
  </si>
  <si>
    <t>Bank of Portugal Annual Report 2011, pag 94; OECD Economic Survey 2010, Annex 1.A2; Portugal Fiscal Strategy 2011-2015, Table III.8 pag 63</t>
  </si>
  <si>
    <t>Reduction in transfers to other subsectors of General Government</t>
  </si>
  <si>
    <t>Bank of Portugal Annual Report 2011, pag 94; OECD Economic Survey 2010, Annex 1.A2; Portugal Fiscal Strategy 2011-2015, Table III.8 pag 64</t>
  </si>
  <si>
    <t>Reduction of social non contributory benefits</t>
  </si>
  <si>
    <t>Bank of Portugal Annual Report 2011, pag 94; OECD Economic Survey 2010, Annex 1.A2; Portugal Fiscal Strategy 2011-2015, Table III.8 pag 65</t>
  </si>
  <si>
    <t>Social Transfer: savings in social benefits through reinforcement of means testing condition and other eligibility rules</t>
  </si>
  <si>
    <t>Bank of Portugal Annual Report 2011, pag 94; OECD Economic Survey 2010, Annex 1.A2; Portugal Fiscal Strategy 2011-2015, Table III.8 pag 66</t>
  </si>
  <si>
    <t>Social Transfer: suspension of the rule of pensions' indexation</t>
  </si>
  <si>
    <t>Bank of Portugal Annual Report 2011, pag 94; OECD Economic Survey 2010, Annex 1.A2; Portugal Fiscal Strategy 2011-2015, Table III.8 pag 67</t>
  </si>
  <si>
    <t>Social Transfer: special contribution over pensions above 1500 EUR</t>
  </si>
  <si>
    <t>Bank of Portugal Annual Report 2011, pag 94; OECD Economic Survey 2010, Annex 1.A2; Portugal Fiscal Strategy 2011-2015, Table III.8 pag 68</t>
  </si>
  <si>
    <t>Residual expenditure (Bank of Portugal Report)*</t>
  </si>
  <si>
    <t>Bank of Portugal Annual Report 2011, pag 94; OECD Economic Survey 2010, Annex 1.A2; Portugal Fiscal Strategy 2011-2015, Table III.8 pag 69</t>
  </si>
  <si>
    <t>Reduction in transfers to Local and regional Government</t>
  </si>
  <si>
    <t>Bank of Portugal Annual Report 2011, pag 94; OECD Economic Survey 2010, Annex 1.A2; Portugal Fiscal Strategy 2011-2015, Table III.8 pag 70</t>
  </si>
  <si>
    <t>Personal Income Tax Surcharge (temporary measure, Bank of Portugal Report)</t>
  </si>
  <si>
    <t>Bank of Portugal Annual Report 2011, pag 94; OECD Economic Survey 2010, Annex 1.A2; Portugal Fiscal Strategy 2011-2015, Table III.8 pag 71</t>
  </si>
  <si>
    <t>Personal Income Tax on 13th salary (implemented in 2011)</t>
  </si>
  <si>
    <t>Bank of Portugal Annual Report 2011, pag 94; OECD Economic Survey 2010, Annex 1.A2; Portugal Fiscal Strategy 2011-2015, Table III.8 pag 72</t>
  </si>
  <si>
    <t>Revision and limitation of tax allowances and benefits both in PIT and CIT</t>
  </si>
  <si>
    <t>Bank of Portugal Annual Report 2011, pag 94; OECD Economic Survey 2010, Annex 1.A2; Portugal Fiscal Strategy 2011-2015, Table III.8 pag 73</t>
  </si>
  <si>
    <t>Update of excise taxes</t>
  </si>
  <si>
    <t>Bank of Portugal Annual Report 2011, pag 94; OECD Economic Survey 2010, Annex 1.A2; Portugal Fiscal Strategy 2011-2015, Table III.8 pag 74</t>
  </si>
  <si>
    <t>Rationalisation of VAT tax structure</t>
  </si>
  <si>
    <t>Bank of Portugal Annual Report 2011, pag 94; OECD Economic Survey 2010, Annex 1.A2; Portugal Fiscal Strategy 2011-2015, Table III.8 pag 75</t>
  </si>
  <si>
    <t>PROPNYC</t>
  </si>
  <si>
    <t>Property Tax NYC</t>
  </si>
  <si>
    <t>Taxes: substantial reduction in tax allowances of Municipal Property Tax</t>
  </si>
  <si>
    <t>Bank of Portugal Annual Report 2011, pag 94; OECD Economic Survey 2010, Annex 1.A2; Portugal Fiscal Strategy 2011-2015, Table III.8 pag 76</t>
  </si>
  <si>
    <t>Reinforcement of the fight against tax fraud and evasion</t>
  </si>
  <si>
    <t>Bank of Portugal Annual Report 2011, pag 94; OECD Economic Survey 2010, Annex 1.A2; Portugal Fiscal Strategy 2011-2015, Table III.8 pag 77</t>
  </si>
  <si>
    <t>PIT reform structure (reinstatement of one public wage and pension)</t>
  </si>
  <si>
    <t xml:space="preserve"> Economic Adjustment Program (5th Review), Table 8 pag 17; Council Reccomandation on Portugal's 2012 National Reform Programme).</t>
  </si>
  <si>
    <t>Compensation per employee</t>
  </si>
  <si>
    <t>Intermediate consumption</t>
  </si>
  <si>
    <t>Social Transfers and Subsidies</t>
  </si>
  <si>
    <t>Residual expenditure on 5.7 % GDP from Economic Adjustment Program</t>
  </si>
  <si>
    <t>Personal Income Tax structure reform</t>
  </si>
  <si>
    <t>Direct taxes</t>
  </si>
  <si>
    <t>Consumption Tax</t>
  </si>
  <si>
    <t>Social Contributions</t>
  </si>
  <si>
    <t>Residualrevenue on 5.7 % GDP from Economic Adjustment Program</t>
  </si>
  <si>
    <t>Property Taxes</t>
  </si>
  <si>
    <t>Expenditure measures in fiscal consolidation (reduction of available funds for investment and tighter control on intermediate consumption of line ministries)</t>
  </si>
  <si>
    <t>Economic Adjustment Program, 8th and 9th Review, pag 17.</t>
  </si>
  <si>
    <t>Revenue measures in fiscal consolidation (debt recovery scheme for taxes and social security contributions, ONE-OFF)</t>
  </si>
  <si>
    <t>Reinstatement of the 20% of wage reduction</t>
  </si>
  <si>
    <t>Assessment of the 2014 national reform programme and stability programme for Portugal, Box 3. Main Budgetary Measures 2014 and 2015; Fiscal Consolidation Adjustment Programme 12th review, Table 2.5 pag 29</t>
  </si>
  <si>
    <t>Public Expenditure ReviewReduction in public sector wage bill</t>
  </si>
  <si>
    <t>Assessment of the 2014 national reform programme and stability programme for Portugal, Box 3. Main Budgetary Measures 2014 and 2015; Fiscal Consolidation Adjustment Programme 12th review, Table 2.5 pag 30</t>
  </si>
  <si>
    <t>Public administration: attrition</t>
  </si>
  <si>
    <t>Assessment of the 2014 national reform programme and stability programme for Portugal, Box 3. Main Budgetary Measures 2014 and 2015; Fiscal Consolidation Adjustment Programme 12th review, Table 2.5 pag 31</t>
  </si>
  <si>
    <t>Public administration: non renewal of fixed term contracts</t>
  </si>
  <si>
    <t>Assessment of the 2014 national reform programme and stability programme for Portugal, Box 3. Main Budgetary Measures 2014 and 2015; Fiscal Consolidation Adjustment Programme 12th review, Table 2.5 pag 32</t>
  </si>
  <si>
    <t>Public administration: requalification programme for civil servants</t>
  </si>
  <si>
    <t>Assessment of the 2014 national reform programme and stability programme for Portugal, Box 3. Main Budgetary Measures 2014 and 2015; Fiscal Consolidation Adjustment Programme 12th review, Table 2.5 pag 33</t>
  </si>
  <si>
    <t>Savings in external studies/consultancy</t>
  </si>
  <si>
    <t>Assessment of the 2014 national reform programme and stability programme for Portugal, Box 3. Main Budgetary Measures 2014 and 2015; Fiscal Consolidation Adjustment Programme 12th review, Table 2.5 pag 34</t>
  </si>
  <si>
    <t>Savings on ICT costs</t>
  </si>
  <si>
    <t>Assessment of the 2014 national reform programme and stability programme for Portugal, Box 3. Main Budgetary Measures 2014 and 2015; Fiscal Consolidation Adjustment Programme 12th review, Table 2.5 pag 35</t>
  </si>
  <si>
    <t>Public Expenditure Review: Sector-specific reforms (personnel costs, intermediate consumption and investment across expenditure programmes and line ministries)</t>
  </si>
  <si>
    <t>Assessment of the 2014 national reform programme and stability programme for Portugal, Box 3. Main Budgetary Measures 2014 and 2015; Fiscal Consolidation Adjustment Programme 12th review, Table 2.5 pag 36</t>
  </si>
  <si>
    <t>Savings from Aproximar programme</t>
  </si>
  <si>
    <t>Assessment of the 2014 national reform programme and stability programme for Portugal, Box 3. Main Budgetary Measures 2014 and 2015; Fiscal Consolidation Adjustment Programme 12th review, Table 2.5 pag 37</t>
  </si>
  <si>
    <t>Pensions (extinction of extraordinary solidarity contribution and sustainabilty contribution on pensions)</t>
  </si>
  <si>
    <t>Assessment of the 2014 national reform programme and stability programme for Portugal, Box 3. Main Budgetary Measures 2014 and 2015; Fiscal Consolidation Adjustment Programme 12th review, Table 2.5 pag 38</t>
  </si>
  <si>
    <t>EFS funds for requalification programme</t>
  </si>
  <si>
    <t>Assessment of the 2014 national reform programme and stability programme for Portugal, Box 3. Main Budgetary Measures 2014 and 2015; Fiscal Consolidation Adjustment Programme 12th review, Table 2.5 pag 39</t>
  </si>
  <si>
    <t>Constributions to ADSE, SAD and ADM</t>
  </si>
  <si>
    <t>Assessment of the 2014 national reform programme and stability programme for Portugal, Box 3. Main Budgetary Measures 2014 and 2015; Fiscal Consolidation Adjustment Programme 12th review, Table 2.5 pag 40</t>
  </si>
  <si>
    <t>Health Fund transfers to Correios do Portugal fund</t>
  </si>
  <si>
    <t>Assessment of the 2014 national reform programme and stability programme for Portugal, Box 3. Main Budgetary Measures 2014 and 2015; Fiscal Consolidation Adjustment Programme 12th review, Table 2.5 pag 41</t>
  </si>
  <si>
    <t>Concession of seaports and marine</t>
  </si>
  <si>
    <t>Assessment of the 2014 national reform programme and stability programme for Portugal, Box 3. Main Budgetary Measures 2014 and 2015; Fiscal Consolidation Adjustment Programme 12th review, Table 2.5 pag 42</t>
  </si>
  <si>
    <t>Silopor concession</t>
  </si>
  <si>
    <t>Assessment of the 2014 national reform programme and stability programme for Portugal, Box 3. Main Budgetary Measures 2014 and 2015; Fiscal Consolidation Adjustment Programme 12th review, Table 2.5 pag 43</t>
  </si>
  <si>
    <t>Sales of concessions of oil reserves</t>
  </si>
  <si>
    <t>Assessment of the 2014 national reform programme and stability programme for Portugal, Box 3. Main Budgetary Measures 2014 and 2015; Fiscal Consolidation Adjustment Programme 12th review, Table 2.5 pag 44</t>
  </si>
  <si>
    <t>Changes in social security contributions from board members</t>
  </si>
  <si>
    <t>Assessment of the 2014 national reform programme and stability programme for Portugal, Box 3. Main Budgetary Measures 2014 and 2015; Fiscal Consolidation Adjustment Programme 12th review, Table 2.5 pag 45</t>
  </si>
  <si>
    <t>Reduction in fiscal benefits for real estate and pension funds</t>
  </si>
  <si>
    <t>Assessment of the 2014 national reform programme and stability programme for Portugal, Box 3. Main Budgetary Measures 2014 and 2015; Fiscal Consolidation Adjustment Programme 12th review, Table 2.5 pag 46</t>
  </si>
  <si>
    <t>Public Expenditure Review: Pension reform (increasement in retirement age to 66 yrs, etc.)</t>
  </si>
  <si>
    <t>Assessment of the 2014 national reform programme and stability programme for Portugal, Box 3. Main Budgetary Measures 2014 and 2015; Fiscal Consolidation Adjustment Programme 12th review, Table 2.5 pag 47</t>
  </si>
  <si>
    <t>Initial costs</t>
  </si>
  <si>
    <t>Assessment of the 2014 national reform programme and stability programme for Portugal, Box 3. Main Budgetary Measures 2014 and 2015; Fiscal Consolidation Adjustment Programme 12th review, Table 2.5 pag 48</t>
  </si>
  <si>
    <t>IRS dos custos iniciais?!</t>
  </si>
  <si>
    <t>Assessment of the 2014 national reform programme and stability programme for Portugal, Box 3. Main Budgetary Measures 2014 and 2015; Fiscal Consolidation Adjustment Programme 12th review, Table 2.5 pag 49</t>
  </si>
  <si>
    <t>Levy on energy sector</t>
  </si>
  <si>
    <t>Assessment of the 2014 national reform programme and stability programme for Portugal, Box 3. Main Budgetary Measures 2014 and 2015; Fiscal Consolidation Adjustment Programme 12th review, Table 2.5 pag 50</t>
  </si>
  <si>
    <t>Sector specific revenues</t>
  </si>
  <si>
    <t>Assessment of the 2014 national reform programme and stability programme for Portugal, Box 3. Main Budgetary Measures 2014 and 2015; Fiscal Consolidation Adjustment Programme 12th review, Table 2.5 pag 51</t>
  </si>
  <si>
    <t>Special levy on media spectrum</t>
  </si>
  <si>
    <t>Assessment of the 2014 national reform programme and stability programme for Portugal, Box 3. Main Budgetary Measures 2014 and 2015; Fiscal Consolidation Adjustment Programme 12th review, Table 2.5 pag 52</t>
  </si>
  <si>
    <t>Hike in tax rate on expenses on company cars</t>
  </si>
  <si>
    <t>Assessment of the 2014 national reform programme and stability programme for Portugal, Box 3. Main Budgetary Measures 2014 and 2015; Fiscal Consolidation Adjustment Programme 12th review, Table 2.5 pag 53</t>
  </si>
  <si>
    <t>Contributions from financial institutions</t>
  </si>
  <si>
    <t>Assessment of the 2014 national reform programme and stability programme for Portugal, Box 3. Main Budgetary Measures 2014 and 2015; Fiscal Consolidation Adjustment Programme 12th review, Table 2.5 pag 54</t>
  </si>
  <si>
    <t>CT reform impact</t>
  </si>
  <si>
    <t>Assessment of the 2014 national reform programme and stability programme for Portugal, Box 3. Main Budgetary Measures 2014 and 2015; Fiscal Consolidation Adjustment Programme 12th review, Table 2.5 pag 55</t>
  </si>
  <si>
    <t>Increase in VAT rate</t>
  </si>
  <si>
    <t>Assessment of the 2014 national reform programme and stability programme for Portugal, Box 3. Main Budgetary Measures 2014 and 2015; Fiscal Consolidation Adjustment Programme 12th review, Table 2.5 pag 56</t>
  </si>
  <si>
    <t>Tax on online gambling</t>
  </si>
  <si>
    <t>Assessment of the 2014 national reform programme and stability programme for Portugal, Box 3. Main Budgetary Measures 2014 and 2015; Fiscal Consolidation Adjustment Programme 12th review, Table 2.5 pag 57</t>
  </si>
  <si>
    <t>Increased excise on diesel passenger cars</t>
  </si>
  <si>
    <t>Assessment of the 2014 national reform programme and stability programme for Portugal, Box 3. Main Budgetary Measures 2014 and 2015; Fiscal Consolidation Adjustment Programme 12th review, Table 2.5 pag 58</t>
  </si>
  <si>
    <t>Excise duty on tobacco and alcohol</t>
  </si>
  <si>
    <t>Assessment of the 2014 national reform programme and stability programme for Portugal, Box 3. Main Budgetary Measures 2014 and 2015; Fiscal Consolidation Adjustment Programme 12th review, Table 2.5 pag 59</t>
  </si>
  <si>
    <t>Public Expenditure Review: related revenues (misc.)</t>
  </si>
  <si>
    <t>Assessment of the 2014 national reform programme and stability programme for Portugal, Box 3. Main Budgetary Measures 2014 and 2015; Fiscal Consolidation Adjustment Programme 12th review, Table 2.5 pag 60</t>
  </si>
  <si>
    <t>(2) Total impact of measures announced in that year.</t>
  </si>
  <si>
    <t>Alesina et al. total (2)</t>
  </si>
  <si>
    <t>Alesina et al. consumption</t>
  </si>
  <si>
    <t>Alesina et al. transfers</t>
  </si>
  <si>
    <t>Alesina et al. goods &amp; services</t>
  </si>
  <si>
    <t>Alesina et al. salaries</t>
  </si>
  <si>
    <t>Alesina et al. investment</t>
  </si>
  <si>
    <t>Alesina et al. other spending</t>
  </si>
  <si>
    <t>Alesina et al. NYC spending</t>
  </si>
  <si>
    <t>Alesina et al. NYC expenditure</t>
  </si>
  <si>
    <t>Instrument</t>
  </si>
  <si>
    <t>Constant</t>
  </si>
  <si>
    <t>F</t>
  </si>
  <si>
    <t>t-ratio</t>
  </si>
  <si>
    <t>p-value</t>
  </si>
  <si>
    <t>Sum of quarters: one-quarter lag</t>
  </si>
  <si>
    <t>B&amp;Q identif. (4)</t>
  </si>
  <si>
    <t>(4) Annual values are the sum of quarterly values: last quarter of previous year and the first three of this year.</t>
  </si>
  <si>
    <t>yr</t>
  </si>
  <si>
    <t>ch_per_ag</t>
  </si>
  <si>
    <t>chan_per_ag</t>
  </si>
  <si>
    <t>Payment</t>
  </si>
  <si>
    <t>Announcement</t>
  </si>
  <si>
    <t>Alves et al. (-) public-wages shocks - announcement approach (2)</t>
  </si>
  <si>
    <t>(3) Annual values are the sum of monthly in that year and shocks at the municipality level are weighted by the local wage bill. Date is that of payment.</t>
  </si>
  <si>
    <t>(2) Annual values are the sum of monthly in that year and shocks at the municipality level are weighted by the local wage bill. Date is that of announcement.</t>
  </si>
  <si>
    <t>Alves et al. (-) public-wages shocks - payment approach (2)</t>
  </si>
  <si>
    <t>Level correlations</t>
  </si>
  <si>
    <t>Rank correlations</t>
  </si>
  <si>
    <t>Ranks</t>
  </si>
  <si>
    <t>Sum of level correlations</t>
  </si>
  <si>
    <t>Corsetti et al. - monetary instrument (2)</t>
  </si>
  <si>
    <t>Corsetti et al. - monetary instrument (3:I)</t>
  </si>
  <si>
    <t>Corsetti et al. - monetary instrument (3:II)</t>
  </si>
  <si>
    <t>Corsetti et al. - monetary instrument (3:III)</t>
  </si>
  <si>
    <t>Corsetti et al. - monetary instrument (3:IV)</t>
  </si>
  <si>
    <t>Corsetti et al. - monetary instrument (3:-I)</t>
  </si>
  <si>
    <t>Corsetti et al. - monetary instrument (3:-II)</t>
  </si>
  <si>
    <t>Third quarter of previous year</t>
  </si>
  <si>
    <t>Real GDP in national currency</t>
  </si>
  <si>
    <t>Nominal GDP in euros</t>
  </si>
  <si>
    <t>Nominal GDP in national currency</t>
  </si>
  <si>
    <t>Real GDP in euros of 2015</t>
  </si>
  <si>
    <t>CODE</t>
  </si>
  <si>
    <t>EU27.1.1.0.0.OVGD</t>
  </si>
  <si>
    <t>GBR.1.1.0.0.OVGD</t>
  </si>
  <si>
    <t>ALB.1.1.0.0.OVGD</t>
  </si>
  <si>
    <t>MNE.1.1.0.0.OVGD</t>
  </si>
  <si>
    <t>MKD.1.1.0.0.OVGD</t>
  </si>
  <si>
    <t>SRB.1.1.0.0.OVGD</t>
  </si>
  <si>
    <t>TUR.1.1.0.0.OVGD</t>
  </si>
  <si>
    <t>ISL.1.1.0.0.OVGD</t>
  </si>
  <si>
    <t>NOR.1.1.0.0.OVGD</t>
  </si>
  <si>
    <t>CHE.1.1.0.0.OVGD</t>
  </si>
  <si>
    <t>AUS.1.1.0.0.OVGD</t>
  </si>
  <si>
    <t>CAN.1.1.0.0.OVGD</t>
  </si>
  <si>
    <t>JPN.1.1.0.0.OVGD</t>
  </si>
  <si>
    <t>KOR.1.1.0.0.OVGD</t>
  </si>
  <si>
    <t>MEX.1.1.0.0.OVGD</t>
  </si>
  <si>
    <t>NZL.1.1.0.0.OVGD</t>
  </si>
  <si>
    <t>USA.1.1.0.0.OVGD</t>
  </si>
  <si>
    <t>EU27.1.0.99.0.UVGD</t>
  </si>
  <si>
    <t>GBR.1.0.99.0.UVGD</t>
  </si>
  <si>
    <t>ALB.1.0.99.0.UVGD</t>
  </si>
  <si>
    <t>MNE.1.0.99.0.UVGD</t>
  </si>
  <si>
    <t>MKD.1.0.99.0.UVGD</t>
  </si>
  <si>
    <t>SRB.1.0.99.0.UVGD</t>
  </si>
  <si>
    <t>TUR.1.0.99.0.UVGD</t>
  </si>
  <si>
    <t>ISL.1.0.99.0.UVGD</t>
  </si>
  <si>
    <t>NOR.1.0.99.0.UVGD</t>
  </si>
  <si>
    <t>CHE.1.0.99.0.UVGD</t>
  </si>
  <si>
    <t>AUS.1.0.99.0.UVGD</t>
  </si>
  <si>
    <t>CAN.1.0.99.0.UVGD</t>
  </si>
  <si>
    <t>JPN.1.0.99.0.UVGD</t>
  </si>
  <si>
    <t>KOR.1.0.99.0.UVGD</t>
  </si>
  <si>
    <t>MEX.1.0.99.0.UVGD</t>
  </si>
  <si>
    <t>NZL.1.0.99.0.UVGD</t>
  </si>
  <si>
    <t>USA.1.0.99.0.UVGD</t>
  </si>
  <si>
    <t>EU27.1.0.0.0.UVGD</t>
  </si>
  <si>
    <t>GBR.1.0.0.0.UVGD</t>
  </si>
  <si>
    <t>ALB.1.0.0.0.UVGD</t>
  </si>
  <si>
    <t>MNE.1.0.0.0.UVGD</t>
  </si>
  <si>
    <t>MKD.1.0.0.0.UVGD</t>
  </si>
  <si>
    <t>SRB.1.0.0.0.UVGD</t>
  </si>
  <si>
    <t>TUR.1.0.0.0.UVGD</t>
  </si>
  <si>
    <t>ISL.1.0.0.0.UVGD</t>
  </si>
  <si>
    <t>NOR.1.0.0.0.UVGD</t>
  </si>
  <si>
    <t>CHE.1.0.0.0.UVGD</t>
  </si>
  <si>
    <t>AUS.1.0.0.0.UVGD</t>
  </si>
  <si>
    <t>CAN.1.0.0.0.UVGD</t>
  </si>
  <si>
    <t>JPN.1.0.0.0.UVGD</t>
  </si>
  <si>
    <t>KOR.1.0.0.0.UVGD</t>
  </si>
  <si>
    <t>MEX.1.0.0.0.UVGD</t>
  </si>
  <si>
    <t>NZL.1.0.0.0.UVGD</t>
  </si>
  <si>
    <t>USA.1.0.0.0.UVGD</t>
  </si>
  <si>
    <t>Exchange rates</t>
  </si>
  <si>
    <t>COUNTRY</t>
  </si>
  <si>
    <t>European Union</t>
  </si>
  <si>
    <t>United Kingdom</t>
  </si>
  <si>
    <t>Albania</t>
  </si>
  <si>
    <t>Montenegro</t>
  </si>
  <si>
    <t>North Macedonia</t>
  </si>
  <si>
    <t>Serbia</t>
  </si>
  <si>
    <t>Turkey</t>
  </si>
  <si>
    <t>Iceland</t>
  </si>
  <si>
    <t>Norway</t>
  </si>
  <si>
    <t>Switzerland</t>
  </si>
  <si>
    <t>Australia</t>
  </si>
  <si>
    <t>Canada</t>
  </si>
  <si>
    <t>Japan</t>
  </si>
  <si>
    <t>Korea</t>
  </si>
  <si>
    <t>Mexico</t>
  </si>
  <si>
    <t>New Zealand</t>
  </si>
  <si>
    <t>United States</t>
  </si>
  <si>
    <t>SUB-CHAPTER</t>
  </si>
  <si>
    <t>01 Gross domestic product</t>
  </si>
  <si>
    <t>TITLE</t>
  </si>
  <si>
    <t xml:space="preserve">Gross domestic product at 2015 reference levels </t>
  </si>
  <si>
    <t xml:space="preserve">Gross domestic product at current prices </t>
  </si>
  <si>
    <t>UNIT</t>
  </si>
  <si>
    <t>Mrd ECU/EUR, Weighted mean of t/t-1 national growth rates (weights: t-1 current prices in ECU/EUR)</t>
  </si>
  <si>
    <t>Mrd GBP</t>
  </si>
  <si>
    <t>Mrd ALL</t>
  </si>
  <si>
    <t>Mrd EUR</t>
  </si>
  <si>
    <t>Mrd MKD</t>
  </si>
  <si>
    <t>Mrd RSD</t>
  </si>
  <si>
    <t>Mrd TRY</t>
  </si>
  <si>
    <t>Mrd ISK</t>
  </si>
  <si>
    <t>Mrd NOK</t>
  </si>
  <si>
    <t>Mrd CHF</t>
  </si>
  <si>
    <t>Mrd AUD</t>
  </si>
  <si>
    <t>Mrd CAD</t>
  </si>
  <si>
    <t>Mrd JPY</t>
  </si>
  <si>
    <t>Mrd WON</t>
  </si>
  <si>
    <t>Mrd MXN</t>
  </si>
  <si>
    <t>Mrd NZD</t>
  </si>
  <si>
    <t>Mrd USD</t>
  </si>
  <si>
    <t>Mrd ECU/EUR, Standard aggregation</t>
  </si>
  <si>
    <t>Mrd ECU/EUR</t>
  </si>
  <si>
    <t>World GDP</t>
  </si>
  <si>
    <t>ln(World GDP)</t>
  </si>
  <si>
    <t>Predicted ln(World GDP)</t>
  </si>
  <si>
    <t>NA</t>
  </si>
  <si>
    <t>Lag</t>
  </si>
  <si>
    <t>Coefficient</t>
  </si>
  <si>
    <t>St. error</t>
  </si>
  <si>
    <r>
      <t>R</t>
    </r>
    <r>
      <rPr>
        <vertAlign val="superscript"/>
        <sz val="11"/>
        <color theme="4" tint="-0.249977111117893"/>
        <rFont val="Calibri"/>
        <family val="2"/>
        <scheme val="minor"/>
      </rPr>
      <t>2</t>
    </r>
  </si>
  <si>
    <t>Degrees of freedom</t>
  </si>
  <si>
    <t>Significance</t>
  </si>
  <si>
    <t>Foreign-demand shocks (2)</t>
  </si>
  <si>
    <t>(2) Innovations from annual AR(1) for major Portuguese trade partners' real GDP (log).</t>
  </si>
  <si>
    <t>PRT.1.1.0.0.OVGD</t>
  </si>
  <si>
    <t>Portugal</t>
  </si>
  <si>
    <t>Mrd EURO-PTE</t>
  </si>
  <si>
    <t>European Union, excluding Portugal</t>
  </si>
  <si>
    <t>Sign of growth rates</t>
  </si>
  <si>
    <t>Matching signs</t>
  </si>
  <si>
    <t>Proportion of matching signs</t>
  </si>
  <si>
    <t>Santos et al.</t>
  </si>
  <si>
    <t>Corsetti et al.</t>
  </si>
  <si>
    <t>Monetary policy</t>
  </si>
  <si>
    <t>Foreign demand</t>
  </si>
  <si>
    <t>Fiscal policy</t>
  </si>
  <si>
    <t>Alves et al.</t>
  </si>
  <si>
    <t>B&amp;Q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</si>
</sst>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1"/>
      <color theme="1"/>
      <name val="Calibri"/>
      <family val="2"/>
      <scheme val="minor"/>
    </font>
    <font>
      <sz val="11"/>
      <color theme="2" tint="-9.9978637043366805E-2"/>
      <name val="Calibri"/>
      <family val="2"/>
      <scheme val="minor"/>
    </font>
    <font>
      <i/>
      <sz val="11"/>
      <color theme="1"/>
      <name val="Calibri"/>
      <family val="2"/>
      <scheme val="minor"/>
    </font>
    <font>
      <vertAlign val="subscript"/>
      <sz val="11"/>
      <color theme="1"/>
      <name val="Calibri"/>
      <family val="2"/>
      <scheme val="minor"/>
    </font>
    <font>
      <i/>
      <sz val="11"/>
      <color theme="1"/>
      <name val="Symbol"/>
      <family val="1"/>
      <charset val="2"/>
    </font>
    <font>
      <vertAlign val="subscript"/>
      <sz val="11"/>
      <color theme="1"/>
      <name val="Symbol"/>
      <family val="1"/>
      <charset val="2"/>
    </font>
    <font>
      <b/>
      <sz val="11"/>
      <color theme="1"/>
      <name val="Calibri"/>
      <family val="2"/>
      <scheme val="minor"/>
    </font>
    <font>
      <b/>
      <sz val="9"/>
      <color indexed="81"/>
      <name val="Tahoma"/>
      <family val="2"/>
    </font>
    <font>
      <sz val="9"/>
      <color indexed="81"/>
      <name val="Tahoma"/>
      <family val="2"/>
    </font>
    <font>
      <sz val="11"/>
      <color theme="0"/>
      <name val="Calibri"/>
      <family val="2"/>
      <scheme val="minor"/>
    </font>
    <font>
      <sz val="11"/>
      <color theme="4" tint="-0.249977111117893"/>
      <name val="Calibri"/>
      <family val="2"/>
      <scheme val="minor"/>
    </font>
    <font>
      <vertAlign val="superscript"/>
      <sz val="11"/>
      <color theme="4" tint="-0.249977111117893"/>
      <name val="Calibri"/>
      <family val="2"/>
      <scheme val="minor"/>
    </font>
    <font>
      <sz val="11"/>
      <color rgb="FFFF0000"/>
      <name val="Calibri"/>
      <family val="2"/>
      <scheme val="minor"/>
    </font>
    <font>
      <sz val="11"/>
      <color rgb="FF3333FF"/>
      <name val="Calibri"/>
      <family val="2"/>
      <scheme val="minor"/>
    </font>
    <font>
      <sz val="1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9" tint="-0.499984740745262"/>
        <bgColor indexed="64"/>
      </patternFill>
    </fill>
  </fills>
  <borders count="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0" fillId="0" borderId="0" xfId="0" applyAlignment="1">
      <alignment horizontal="center"/>
    </xf>
    <xf numFmtId="0" fontId="0" fillId="0" borderId="0" xfId="0" applyNumberFormat="1" applyAlignment="1">
      <alignment horizontal="righ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0" xfId="0" applyFont="1"/>
    <xf numFmtId="0" fontId="2" fillId="0" borderId="0" xfId="0" applyFont="1"/>
    <xf numFmtId="0" fontId="4" fillId="0" borderId="0" xfId="0" applyFont="1"/>
    <xf numFmtId="2" fontId="0" fillId="0" borderId="0" xfId="0" applyNumberFormat="1"/>
    <xf numFmtId="0" fontId="0" fillId="9" borderId="0" xfId="0" applyFill="1"/>
    <xf numFmtId="0" fontId="0" fillId="0" borderId="0" xfId="0" applyAlignment="1">
      <alignment horizontal="center"/>
    </xf>
    <xf numFmtId="0" fontId="6" fillId="10" borderId="1" xfId="0" applyFont="1" applyFill="1" applyBorder="1"/>
    <xf numFmtId="0" fontId="6" fillId="10" borderId="2" xfId="0" applyFont="1" applyFill="1" applyBorder="1"/>
    <xf numFmtId="0" fontId="0" fillId="0" borderId="3" xfId="0" applyBorder="1"/>
    <xf numFmtId="0" fontId="0" fillId="0" borderId="4" xfId="0" applyBorder="1"/>
    <xf numFmtId="0" fontId="0" fillId="0" borderId="0" xfId="0" applyFill="1"/>
    <xf numFmtId="0" fontId="0" fillId="0" borderId="0" xfId="0" applyAlignment="1"/>
    <xf numFmtId="0" fontId="0" fillId="11" borderId="0" xfId="0" applyFill="1"/>
    <xf numFmtId="0" fontId="0" fillId="11" borderId="0" xfId="0" applyNumberFormat="1" applyFill="1" applyAlignment="1">
      <alignment horizontal="right"/>
    </xf>
    <xf numFmtId="0" fontId="0" fillId="12" borderId="0" xfId="0" applyFill="1"/>
    <xf numFmtId="0" fontId="10" fillId="0" borderId="0" xfId="0" applyFont="1"/>
    <xf numFmtId="164" fontId="10" fillId="0" borderId="0" xfId="0" applyNumberFormat="1" applyFont="1"/>
    <xf numFmtId="0" fontId="10" fillId="0" borderId="0" xfId="0" applyFont="1" applyAlignment="1">
      <alignment horizontal="center"/>
    </xf>
    <xf numFmtId="0" fontId="10" fillId="9" borderId="0" xfId="0" applyFont="1" applyFill="1"/>
    <xf numFmtId="0" fontId="9" fillId="13" borderId="0" xfId="0" applyFont="1" applyFill="1"/>
    <xf numFmtId="0" fontId="12" fillId="0" borderId="0" xfId="0" applyFont="1"/>
    <xf numFmtId="0" fontId="13" fillId="0" borderId="0" xfId="0" applyFont="1"/>
    <xf numFmtId="2" fontId="12" fillId="0" borderId="0" xfId="0" applyNumberFormat="1" applyFont="1"/>
    <xf numFmtId="2" fontId="13" fillId="0" borderId="0" xfId="0" applyNumberFormat="1" applyFont="1"/>
    <xf numFmtId="2" fontId="14" fillId="0" borderId="0" xfId="0" applyNumberFormat="1" applyFont="1"/>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3333FF"/>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Supply (?)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eta1 (annual)</c:v>
          </c:tx>
          <c:spPr>
            <a:ln w="31750" cap="rnd">
              <a:solidFill>
                <a:srgbClr val="0000CC"/>
              </a:solidFill>
              <a:round/>
            </a:ln>
            <a:effectLst/>
          </c:spPr>
          <c:marker>
            <c:symbol val="none"/>
          </c:marker>
          <c:xVal>
            <c:numRef>
              <c:f>[1]Sheet1!$P$8:$P$29</c:f>
              <c:numCache>
                <c:formatCode>General</c:formatCode>
                <c:ptCount val="22"/>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numCache>
            </c:numRef>
          </c:xVal>
          <c:yVal>
            <c:numRef>
              <c:f>[1]Sheet1!$Q$8:$Q$29</c:f>
              <c:numCache>
                <c:formatCode>General</c:formatCode>
                <c:ptCount val="22"/>
                <c:pt idx="0">
                  <c:v>-0.54968519999999998</c:v>
                </c:pt>
                <c:pt idx="1">
                  <c:v>-1.1925616000000001</c:v>
                </c:pt>
                <c:pt idx="2">
                  <c:v>0.84950629999999994</c:v>
                </c:pt>
                <c:pt idx="3">
                  <c:v>1.0025789000000001</c:v>
                </c:pt>
                <c:pt idx="4">
                  <c:v>1.8940616000000001</c:v>
                </c:pt>
                <c:pt idx="5">
                  <c:v>-3.7795959999999997</c:v>
                </c:pt>
                <c:pt idx="6">
                  <c:v>0.95893680000000003</c:v>
                </c:pt>
                <c:pt idx="7">
                  <c:v>0.33189020000000008</c:v>
                </c:pt>
                <c:pt idx="8">
                  <c:v>0.9746956</c:v>
                </c:pt>
                <c:pt idx="9">
                  <c:v>1.884056</c:v>
                </c:pt>
                <c:pt idx="10">
                  <c:v>3.3362447999999998</c:v>
                </c:pt>
                <c:pt idx="11">
                  <c:v>-2.4726556999999998</c:v>
                </c:pt>
                <c:pt idx="12">
                  <c:v>-2.4565302999999998</c:v>
                </c:pt>
                <c:pt idx="13">
                  <c:v>-0.63210689999999981</c:v>
                </c:pt>
                <c:pt idx="14">
                  <c:v>-2.8709405000000001</c:v>
                </c:pt>
                <c:pt idx="15">
                  <c:v>-2.970907</c:v>
                </c:pt>
                <c:pt idx="16">
                  <c:v>4.0348256999999998</c:v>
                </c:pt>
                <c:pt idx="17">
                  <c:v>-0.21600249999999988</c:v>
                </c:pt>
                <c:pt idx="18">
                  <c:v>-1.8695929</c:v>
                </c:pt>
                <c:pt idx="19">
                  <c:v>1.7006122000000001</c:v>
                </c:pt>
                <c:pt idx="20">
                  <c:v>1.6201676</c:v>
                </c:pt>
                <c:pt idx="21">
                  <c:v>0.42300270000000006</c:v>
                </c:pt>
              </c:numCache>
            </c:numRef>
          </c:yVal>
          <c:smooth val="0"/>
          <c:extLst>
            <c:ext xmlns:c16="http://schemas.microsoft.com/office/drawing/2014/chart" uri="{C3380CC4-5D6E-409C-BE32-E72D297353CC}">
              <c16:uniqueId val="{00000000-798B-43F5-AF67-F50C7DE9D5AA}"/>
            </c:ext>
          </c:extLst>
        </c:ser>
        <c:ser>
          <c:idx val="2"/>
          <c:order val="1"/>
          <c:tx>
            <c:v>eta1 (quarterly)</c:v>
          </c:tx>
          <c:spPr>
            <a:ln w="12700" cap="rnd">
              <a:solidFill>
                <a:srgbClr val="3399FF"/>
              </a:solidFill>
              <a:round/>
            </a:ln>
            <a:effectLst/>
          </c:spPr>
          <c:marker>
            <c:symbol val="none"/>
          </c:marker>
          <c:xVal>
            <c:numRef>
              <c:f>[1]Sheet1!$B$14:$B$101</c:f>
              <c:numCache>
                <c:formatCode>General</c:formatCode>
                <c:ptCount val="88"/>
                <c:pt idx="0">
                  <c:v>1997</c:v>
                </c:pt>
                <c:pt idx="1">
                  <c:v>1997.25</c:v>
                </c:pt>
                <c:pt idx="2">
                  <c:v>1997.5</c:v>
                </c:pt>
                <c:pt idx="3">
                  <c:v>1997.75</c:v>
                </c:pt>
                <c:pt idx="4">
                  <c:v>1998</c:v>
                </c:pt>
                <c:pt idx="5">
                  <c:v>1998.25</c:v>
                </c:pt>
                <c:pt idx="6">
                  <c:v>1998.5</c:v>
                </c:pt>
                <c:pt idx="7">
                  <c:v>1998.75</c:v>
                </c:pt>
                <c:pt idx="8">
                  <c:v>1999</c:v>
                </c:pt>
                <c:pt idx="9">
                  <c:v>1999.25</c:v>
                </c:pt>
                <c:pt idx="10">
                  <c:v>1999.5</c:v>
                </c:pt>
                <c:pt idx="11">
                  <c:v>1999.75</c:v>
                </c:pt>
                <c:pt idx="12">
                  <c:v>2000</c:v>
                </c:pt>
                <c:pt idx="13">
                  <c:v>2000.25</c:v>
                </c:pt>
                <c:pt idx="14">
                  <c:v>2000.5</c:v>
                </c:pt>
                <c:pt idx="15">
                  <c:v>2000.75</c:v>
                </c:pt>
                <c:pt idx="16">
                  <c:v>2001</c:v>
                </c:pt>
                <c:pt idx="17">
                  <c:v>2001.25</c:v>
                </c:pt>
                <c:pt idx="18">
                  <c:v>2001.5</c:v>
                </c:pt>
                <c:pt idx="19">
                  <c:v>2001.75</c:v>
                </c:pt>
                <c:pt idx="20">
                  <c:v>2002</c:v>
                </c:pt>
                <c:pt idx="21">
                  <c:v>2002.25</c:v>
                </c:pt>
                <c:pt idx="22">
                  <c:v>2002.5</c:v>
                </c:pt>
                <c:pt idx="23">
                  <c:v>2002.75</c:v>
                </c:pt>
                <c:pt idx="24">
                  <c:v>2003</c:v>
                </c:pt>
                <c:pt idx="25">
                  <c:v>2003.25</c:v>
                </c:pt>
                <c:pt idx="26">
                  <c:v>2003.5</c:v>
                </c:pt>
                <c:pt idx="27">
                  <c:v>2003.75</c:v>
                </c:pt>
                <c:pt idx="28">
                  <c:v>2004</c:v>
                </c:pt>
                <c:pt idx="29">
                  <c:v>2004.25</c:v>
                </c:pt>
                <c:pt idx="30">
                  <c:v>2004.5</c:v>
                </c:pt>
                <c:pt idx="31">
                  <c:v>2004.75</c:v>
                </c:pt>
                <c:pt idx="32">
                  <c:v>2005</c:v>
                </c:pt>
                <c:pt idx="33">
                  <c:v>2005.25</c:v>
                </c:pt>
                <c:pt idx="34">
                  <c:v>2005.5</c:v>
                </c:pt>
                <c:pt idx="35">
                  <c:v>2005.75</c:v>
                </c:pt>
                <c:pt idx="36">
                  <c:v>2006</c:v>
                </c:pt>
                <c:pt idx="37">
                  <c:v>2006.25</c:v>
                </c:pt>
                <c:pt idx="38">
                  <c:v>2006.5</c:v>
                </c:pt>
                <c:pt idx="39">
                  <c:v>2006.75</c:v>
                </c:pt>
                <c:pt idx="40">
                  <c:v>2007</c:v>
                </c:pt>
                <c:pt idx="41">
                  <c:v>2007.25</c:v>
                </c:pt>
                <c:pt idx="42">
                  <c:v>2007.5</c:v>
                </c:pt>
                <c:pt idx="43">
                  <c:v>2007.75</c:v>
                </c:pt>
                <c:pt idx="44">
                  <c:v>2008</c:v>
                </c:pt>
                <c:pt idx="45">
                  <c:v>2008.25</c:v>
                </c:pt>
                <c:pt idx="46">
                  <c:v>2008.5</c:v>
                </c:pt>
                <c:pt idx="47">
                  <c:v>2008.75</c:v>
                </c:pt>
                <c:pt idx="48">
                  <c:v>2009</c:v>
                </c:pt>
                <c:pt idx="49">
                  <c:v>2009.25</c:v>
                </c:pt>
                <c:pt idx="50">
                  <c:v>2009.5</c:v>
                </c:pt>
                <c:pt idx="51">
                  <c:v>2009.75</c:v>
                </c:pt>
                <c:pt idx="52">
                  <c:v>2010</c:v>
                </c:pt>
                <c:pt idx="53">
                  <c:v>2010.25</c:v>
                </c:pt>
                <c:pt idx="54">
                  <c:v>2010.5</c:v>
                </c:pt>
                <c:pt idx="55">
                  <c:v>2010.75</c:v>
                </c:pt>
                <c:pt idx="56">
                  <c:v>2011</c:v>
                </c:pt>
                <c:pt idx="57">
                  <c:v>2011.25</c:v>
                </c:pt>
                <c:pt idx="58">
                  <c:v>2011.5</c:v>
                </c:pt>
                <c:pt idx="59">
                  <c:v>2011.75</c:v>
                </c:pt>
                <c:pt idx="60">
                  <c:v>2012</c:v>
                </c:pt>
                <c:pt idx="61">
                  <c:v>2012.25</c:v>
                </c:pt>
                <c:pt idx="62">
                  <c:v>2012.5</c:v>
                </c:pt>
                <c:pt idx="63">
                  <c:v>2012.75</c:v>
                </c:pt>
                <c:pt idx="64">
                  <c:v>2013</c:v>
                </c:pt>
                <c:pt idx="65">
                  <c:v>2013.25</c:v>
                </c:pt>
                <c:pt idx="66">
                  <c:v>2013.5</c:v>
                </c:pt>
                <c:pt idx="67">
                  <c:v>2013.75</c:v>
                </c:pt>
                <c:pt idx="68">
                  <c:v>2014</c:v>
                </c:pt>
                <c:pt idx="69">
                  <c:v>2014.25</c:v>
                </c:pt>
                <c:pt idx="70">
                  <c:v>2014.5</c:v>
                </c:pt>
                <c:pt idx="71">
                  <c:v>2014.75</c:v>
                </c:pt>
                <c:pt idx="72">
                  <c:v>2015</c:v>
                </c:pt>
                <c:pt idx="73">
                  <c:v>2015.25</c:v>
                </c:pt>
                <c:pt idx="74">
                  <c:v>2015.5</c:v>
                </c:pt>
                <c:pt idx="75">
                  <c:v>2015.75</c:v>
                </c:pt>
                <c:pt idx="76">
                  <c:v>2016</c:v>
                </c:pt>
                <c:pt idx="77">
                  <c:v>2016.25</c:v>
                </c:pt>
                <c:pt idx="78">
                  <c:v>2016.5</c:v>
                </c:pt>
                <c:pt idx="79">
                  <c:v>2016.75</c:v>
                </c:pt>
                <c:pt idx="80">
                  <c:v>2017</c:v>
                </c:pt>
                <c:pt idx="81">
                  <c:v>2017.25</c:v>
                </c:pt>
                <c:pt idx="82">
                  <c:v>2017.5</c:v>
                </c:pt>
                <c:pt idx="83">
                  <c:v>2017.75</c:v>
                </c:pt>
                <c:pt idx="84">
                  <c:v>2018</c:v>
                </c:pt>
                <c:pt idx="85">
                  <c:v>2018.25</c:v>
                </c:pt>
                <c:pt idx="86">
                  <c:v>2018.5</c:v>
                </c:pt>
                <c:pt idx="87">
                  <c:v>2018.75</c:v>
                </c:pt>
              </c:numCache>
            </c:numRef>
          </c:xVal>
          <c:yVal>
            <c:numRef>
              <c:f>[1]Sheet1!$E$14:$E$101</c:f>
              <c:numCache>
                <c:formatCode>General</c:formatCode>
                <c:ptCount val="88"/>
                <c:pt idx="1">
                  <c:v>2.1129E-3</c:v>
                </c:pt>
                <c:pt idx="2">
                  <c:v>-0.3345475</c:v>
                </c:pt>
                <c:pt idx="3">
                  <c:v>-0.21725059999999999</c:v>
                </c:pt>
                <c:pt idx="4">
                  <c:v>0.69103729999999997</c:v>
                </c:pt>
                <c:pt idx="5">
                  <c:v>0.76977010000000001</c:v>
                </c:pt>
                <c:pt idx="6">
                  <c:v>-1.207951</c:v>
                </c:pt>
                <c:pt idx="7">
                  <c:v>-1.4454180000000001</c:v>
                </c:pt>
                <c:pt idx="8">
                  <c:v>0.84187599999999996</c:v>
                </c:pt>
                <c:pt idx="9">
                  <c:v>-0.20177110000000001</c:v>
                </c:pt>
                <c:pt idx="10">
                  <c:v>0.86171430000000004</c:v>
                </c:pt>
                <c:pt idx="11">
                  <c:v>-0.65231289999999997</c:v>
                </c:pt>
                <c:pt idx="12">
                  <c:v>1.056041</c:v>
                </c:pt>
                <c:pt idx="13">
                  <c:v>-1.321251</c:v>
                </c:pt>
                <c:pt idx="14">
                  <c:v>1.2533209999999999</c:v>
                </c:pt>
                <c:pt idx="15">
                  <c:v>1.4467900000000001E-2</c:v>
                </c:pt>
                <c:pt idx="16">
                  <c:v>-0.98386059999999997</c:v>
                </c:pt>
                <c:pt idx="17">
                  <c:v>1.1519900000000001</c:v>
                </c:pt>
                <c:pt idx="18">
                  <c:v>0.15140419999999999</c:v>
                </c:pt>
                <c:pt idx="19">
                  <c:v>1.5745279999999999</c:v>
                </c:pt>
                <c:pt idx="20">
                  <c:v>-0.77329530000000002</c:v>
                </c:pt>
                <c:pt idx="21">
                  <c:v>-1.405824</c:v>
                </c:pt>
                <c:pt idx="22">
                  <c:v>-0.98886669999999999</c:v>
                </c:pt>
                <c:pt idx="23">
                  <c:v>-0.61160999999999999</c:v>
                </c:pt>
                <c:pt idx="24">
                  <c:v>0.69949139999999999</c:v>
                </c:pt>
                <c:pt idx="25">
                  <c:v>-0.38195649999999998</c:v>
                </c:pt>
                <c:pt idx="26">
                  <c:v>0.95637689999999997</c:v>
                </c:pt>
                <c:pt idx="27">
                  <c:v>-0.314975</c:v>
                </c:pt>
                <c:pt idx="28">
                  <c:v>1.315909</c:v>
                </c:pt>
                <c:pt idx="29">
                  <c:v>-0.39049299999999998</c:v>
                </c:pt>
                <c:pt idx="30">
                  <c:v>-0.24788199999999999</c:v>
                </c:pt>
                <c:pt idx="31">
                  <c:v>-0.3456438</c:v>
                </c:pt>
                <c:pt idx="32">
                  <c:v>1.164758</c:v>
                </c:pt>
                <c:pt idx="33">
                  <c:v>-0.21047009999999999</c:v>
                </c:pt>
                <c:pt idx="34">
                  <c:v>-0.42646240000000002</c:v>
                </c:pt>
                <c:pt idx="35">
                  <c:v>0.44687009999999999</c:v>
                </c:pt>
                <c:pt idx="36">
                  <c:v>1.678744</c:v>
                </c:pt>
                <c:pt idx="37">
                  <c:v>0.71367009999999997</c:v>
                </c:pt>
                <c:pt idx="38">
                  <c:v>-0.72489029999999999</c:v>
                </c:pt>
                <c:pt idx="39">
                  <c:v>0.21653220000000001</c:v>
                </c:pt>
                <c:pt idx="40">
                  <c:v>1.6357470000000001</c:v>
                </c:pt>
                <c:pt idx="41">
                  <c:v>1.0409489999999999</c:v>
                </c:pt>
                <c:pt idx="42">
                  <c:v>-3.6833999999999999E-2</c:v>
                </c:pt>
                <c:pt idx="43">
                  <c:v>0.69638279999999997</c:v>
                </c:pt>
                <c:pt idx="44">
                  <c:v>-9.8313600000000001E-2</c:v>
                </c:pt>
                <c:pt idx="45">
                  <c:v>-0.84920779999999996</c:v>
                </c:pt>
                <c:pt idx="46">
                  <c:v>-0.2313723</c:v>
                </c:pt>
                <c:pt idx="47">
                  <c:v>-1.2937620000000001</c:v>
                </c:pt>
                <c:pt idx="48">
                  <c:v>-4.1614659999999999</c:v>
                </c:pt>
                <c:pt idx="49">
                  <c:v>0.81652769999999997</c:v>
                </c:pt>
                <c:pt idx="50">
                  <c:v>0.98455349999999997</c:v>
                </c:pt>
                <c:pt idx="51">
                  <c:v>-9.6145499999999995E-2</c:v>
                </c:pt>
                <c:pt idx="52">
                  <c:v>0.13235640000000001</c:v>
                </c:pt>
                <c:pt idx="53">
                  <c:v>-0.57678169999999995</c:v>
                </c:pt>
                <c:pt idx="54">
                  <c:v>-1.017099</c:v>
                </c:pt>
                <c:pt idx="55">
                  <c:v>0.82941739999999997</c:v>
                </c:pt>
                <c:pt idx="56">
                  <c:v>-1.824222</c:v>
                </c:pt>
                <c:pt idx="57">
                  <c:v>1.173324</c:v>
                </c:pt>
                <c:pt idx="58">
                  <c:v>-3.3530499999999998E-2</c:v>
                </c:pt>
                <c:pt idx="59">
                  <c:v>-2.186512</c:v>
                </c:pt>
                <c:pt idx="60">
                  <c:v>0.3721448</c:v>
                </c:pt>
                <c:pt idx="61">
                  <c:v>-1.126687</c:v>
                </c:pt>
                <c:pt idx="62">
                  <c:v>-1.6976500000000001</c:v>
                </c:pt>
                <c:pt idx="63">
                  <c:v>-0.51871480000000003</c:v>
                </c:pt>
                <c:pt idx="64">
                  <c:v>1.539312</c:v>
                </c:pt>
                <c:pt idx="65">
                  <c:v>1.340781</c:v>
                </c:pt>
                <c:pt idx="66">
                  <c:v>0.56151629999999997</c:v>
                </c:pt>
                <c:pt idx="67">
                  <c:v>0.59321639999999998</c:v>
                </c:pt>
                <c:pt idx="68">
                  <c:v>-1.4644029999999999</c:v>
                </c:pt>
                <c:pt idx="69">
                  <c:v>0.37605719999999998</c:v>
                </c:pt>
                <c:pt idx="70">
                  <c:v>0.62230680000000005</c:v>
                </c:pt>
                <c:pt idx="71">
                  <c:v>0.25003649999999999</c:v>
                </c:pt>
                <c:pt idx="72">
                  <c:v>-0.38583420000000002</c:v>
                </c:pt>
                <c:pt idx="73">
                  <c:v>0.74468250000000002</c:v>
                </c:pt>
                <c:pt idx="74">
                  <c:v>-1.80762</c:v>
                </c:pt>
                <c:pt idx="75">
                  <c:v>-0.42082120000000001</c:v>
                </c:pt>
                <c:pt idx="76">
                  <c:v>-0.35387760000000001</c:v>
                </c:pt>
                <c:pt idx="77">
                  <c:v>0.481715</c:v>
                </c:pt>
                <c:pt idx="78">
                  <c:v>0.81338270000000001</c:v>
                </c:pt>
                <c:pt idx="79">
                  <c:v>0.75939210000000001</c:v>
                </c:pt>
                <c:pt idx="80">
                  <c:v>0.8962234</c:v>
                </c:pt>
                <c:pt idx="81">
                  <c:v>-0.25492779999999998</c:v>
                </c:pt>
                <c:pt idx="82">
                  <c:v>0.13809979999999999</c:v>
                </c:pt>
                <c:pt idx="83">
                  <c:v>0.84077219999999997</c:v>
                </c:pt>
                <c:pt idx="84">
                  <c:v>0.40130929999999998</c:v>
                </c:pt>
                <c:pt idx="85">
                  <c:v>0.75341650000000004</c:v>
                </c:pt>
                <c:pt idx="86">
                  <c:v>-0.186866</c:v>
                </c:pt>
                <c:pt idx="87">
                  <c:v>-0.54485709999999998</c:v>
                </c:pt>
              </c:numCache>
            </c:numRef>
          </c:yVal>
          <c:smooth val="0"/>
          <c:extLst>
            <c:ext xmlns:c16="http://schemas.microsoft.com/office/drawing/2014/chart" uri="{C3380CC4-5D6E-409C-BE32-E72D297353CC}">
              <c16:uniqueId val="{00000001-798B-43F5-AF67-F50C7DE9D5AA}"/>
            </c:ext>
          </c:extLst>
        </c:ser>
        <c:dLbls>
          <c:showLegendKey val="0"/>
          <c:showVal val="0"/>
          <c:showCatName val="0"/>
          <c:showSerName val="0"/>
          <c:showPercent val="0"/>
          <c:showBubbleSize val="0"/>
        </c:dLbls>
        <c:axId val="820962856"/>
        <c:axId val="820965152"/>
      </c:scatterChart>
      <c:valAx>
        <c:axId val="820962856"/>
        <c:scaling>
          <c:orientation val="minMax"/>
          <c:max val="2018"/>
          <c:min val="199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965152"/>
        <c:crosses val="autoZero"/>
        <c:crossBetween val="midCat"/>
        <c:majorUnit val="1"/>
      </c:valAx>
      <c:valAx>
        <c:axId val="82096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962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eta2 (annual)</c:v>
          </c:tx>
          <c:spPr>
            <a:ln w="31750" cap="rnd">
              <a:solidFill>
                <a:srgbClr val="FF0000"/>
              </a:solidFill>
              <a:round/>
            </a:ln>
            <a:effectLst/>
          </c:spPr>
          <c:marker>
            <c:symbol val="none"/>
          </c:marker>
          <c:xVal>
            <c:numRef>
              <c:f>[1]Sheet1!$P$8:$P$29</c:f>
              <c:numCache>
                <c:formatCode>General</c:formatCode>
                <c:ptCount val="22"/>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numCache>
            </c:numRef>
          </c:xVal>
          <c:yVal>
            <c:numRef>
              <c:f>[1]Sheet1!$R$8:$R$29</c:f>
              <c:numCache>
                <c:formatCode>General</c:formatCode>
                <c:ptCount val="22"/>
                <c:pt idx="0">
                  <c:v>-5.3668599999999955E-2</c:v>
                </c:pt>
                <c:pt idx="1">
                  <c:v>-2.2141408999999999</c:v>
                </c:pt>
                <c:pt idx="2">
                  <c:v>-0.63838969999999995</c:v>
                </c:pt>
                <c:pt idx="3">
                  <c:v>0.85717209999999988</c:v>
                </c:pt>
                <c:pt idx="4">
                  <c:v>0.57961510000000005</c:v>
                </c:pt>
                <c:pt idx="5">
                  <c:v>1.1999072</c:v>
                </c:pt>
                <c:pt idx="6">
                  <c:v>-3.9421252000000009</c:v>
                </c:pt>
                <c:pt idx="7">
                  <c:v>0.49959979999999993</c:v>
                </c:pt>
                <c:pt idx="8">
                  <c:v>1.0490273999999999</c:v>
                </c:pt>
                <c:pt idx="9">
                  <c:v>2.6141237999999998</c:v>
                </c:pt>
                <c:pt idx="10">
                  <c:v>0.42714129999999989</c:v>
                </c:pt>
                <c:pt idx="11">
                  <c:v>-2.3853968999999999</c:v>
                </c:pt>
                <c:pt idx="12">
                  <c:v>-2.9069400000000079E-2</c:v>
                </c:pt>
                <c:pt idx="13">
                  <c:v>1.0530170000000001</c:v>
                </c:pt>
                <c:pt idx="14">
                  <c:v>3.2236236000000003</c:v>
                </c:pt>
                <c:pt idx="15">
                  <c:v>1.5206553</c:v>
                </c:pt>
                <c:pt idx="16">
                  <c:v>-2.2400310999999999</c:v>
                </c:pt>
                <c:pt idx="17">
                  <c:v>-0.73329840000000002</c:v>
                </c:pt>
                <c:pt idx="18">
                  <c:v>1.5363539000000004</c:v>
                </c:pt>
                <c:pt idx="19">
                  <c:v>0.9805682</c:v>
                </c:pt>
                <c:pt idx="20">
                  <c:v>-1.8754234000000001</c:v>
                </c:pt>
                <c:pt idx="21">
                  <c:v>-1.4292606000000001</c:v>
                </c:pt>
              </c:numCache>
            </c:numRef>
          </c:yVal>
          <c:smooth val="0"/>
          <c:extLst>
            <c:ext xmlns:c16="http://schemas.microsoft.com/office/drawing/2014/chart" uri="{C3380CC4-5D6E-409C-BE32-E72D297353CC}">
              <c16:uniqueId val="{00000000-0509-43BD-BA9F-5668F13540D1}"/>
            </c:ext>
          </c:extLst>
        </c:ser>
        <c:ser>
          <c:idx val="3"/>
          <c:order val="1"/>
          <c:tx>
            <c:v>eta2 (quarterly)</c:v>
          </c:tx>
          <c:spPr>
            <a:ln w="12700" cap="rnd">
              <a:solidFill>
                <a:schemeClr val="accent2">
                  <a:lumMod val="60000"/>
                  <a:lumOff val="40000"/>
                </a:schemeClr>
              </a:solidFill>
              <a:round/>
            </a:ln>
            <a:effectLst/>
          </c:spPr>
          <c:marker>
            <c:symbol val="none"/>
          </c:marker>
          <c:xVal>
            <c:numRef>
              <c:f>[1]Sheet1!$B$14:$B$101</c:f>
              <c:numCache>
                <c:formatCode>General</c:formatCode>
                <c:ptCount val="88"/>
                <c:pt idx="0">
                  <c:v>1997</c:v>
                </c:pt>
                <c:pt idx="1">
                  <c:v>1997.25</c:v>
                </c:pt>
                <c:pt idx="2">
                  <c:v>1997.5</c:v>
                </c:pt>
                <c:pt idx="3">
                  <c:v>1997.75</c:v>
                </c:pt>
                <c:pt idx="4">
                  <c:v>1998</c:v>
                </c:pt>
                <c:pt idx="5">
                  <c:v>1998.25</c:v>
                </c:pt>
                <c:pt idx="6">
                  <c:v>1998.5</c:v>
                </c:pt>
                <c:pt idx="7">
                  <c:v>1998.75</c:v>
                </c:pt>
                <c:pt idx="8">
                  <c:v>1999</c:v>
                </c:pt>
                <c:pt idx="9">
                  <c:v>1999.25</c:v>
                </c:pt>
                <c:pt idx="10">
                  <c:v>1999.5</c:v>
                </c:pt>
                <c:pt idx="11">
                  <c:v>1999.75</c:v>
                </c:pt>
                <c:pt idx="12">
                  <c:v>2000</c:v>
                </c:pt>
                <c:pt idx="13">
                  <c:v>2000.25</c:v>
                </c:pt>
                <c:pt idx="14">
                  <c:v>2000.5</c:v>
                </c:pt>
                <c:pt idx="15">
                  <c:v>2000.75</c:v>
                </c:pt>
                <c:pt idx="16">
                  <c:v>2001</c:v>
                </c:pt>
                <c:pt idx="17">
                  <c:v>2001.25</c:v>
                </c:pt>
                <c:pt idx="18">
                  <c:v>2001.5</c:v>
                </c:pt>
                <c:pt idx="19">
                  <c:v>2001.75</c:v>
                </c:pt>
                <c:pt idx="20">
                  <c:v>2002</c:v>
                </c:pt>
                <c:pt idx="21">
                  <c:v>2002.25</c:v>
                </c:pt>
                <c:pt idx="22">
                  <c:v>2002.5</c:v>
                </c:pt>
                <c:pt idx="23">
                  <c:v>2002.75</c:v>
                </c:pt>
                <c:pt idx="24">
                  <c:v>2003</c:v>
                </c:pt>
                <c:pt idx="25">
                  <c:v>2003.25</c:v>
                </c:pt>
                <c:pt idx="26">
                  <c:v>2003.5</c:v>
                </c:pt>
                <c:pt idx="27">
                  <c:v>2003.75</c:v>
                </c:pt>
                <c:pt idx="28">
                  <c:v>2004</c:v>
                </c:pt>
                <c:pt idx="29">
                  <c:v>2004.25</c:v>
                </c:pt>
                <c:pt idx="30">
                  <c:v>2004.5</c:v>
                </c:pt>
                <c:pt idx="31">
                  <c:v>2004.75</c:v>
                </c:pt>
                <c:pt idx="32">
                  <c:v>2005</c:v>
                </c:pt>
                <c:pt idx="33">
                  <c:v>2005.25</c:v>
                </c:pt>
                <c:pt idx="34">
                  <c:v>2005.5</c:v>
                </c:pt>
                <c:pt idx="35">
                  <c:v>2005.75</c:v>
                </c:pt>
                <c:pt idx="36">
                  <c:v>2006</c:v>
                </c:pt>
                <c:pt idx="37">
                  <c:v>2006.25</c:v>
                </c:pt>
                <c:pt idx="38">
                  <c:v>2006.5</c:v>
                </c:pt>
                <c:pt idx="39">
                  <c:v>2006.75</c:v>
                </c:pt>
                <c:pt idx="40">
                  <c:v>2007</c:v>
                </c:pt>
                <c:pt idx="41">
                  <c:v>2007.25</c:v>
                </c:pt>
                <c:pt idx="42">
                  <c:v>2007.5</c:v>
                </c:pt>
                <c:pt idx="43">
                  <c:v>2007.75</c:v>
                </c:pt>
                <c:pt idx="44">
                  <c:v>2008</c:v>
                </c:pt>
                <c:pt idx="45">
                  <c:v>2008.25</c:v>
                </c:pt>
                <c:pt idx="46">
                  <c:v>2008.5</c:v>
                </c:pt>
                <c:pt idx="47">
                  <c:v>2008.75</c:v>
                </c:pt>
                <c:pt idx="48">
                  <c:v>2009</c:v>
                </c:pt>
                <c:pt idx="49">
                  <c:v>2009.25</c:v>
                </c:pt>
                <c:pt idx="50">
                  <c:v>2009.5</c:v>
                </c:pt>
                <c:pt idx="51">
                  <c:v>2009.75</c:v>
                </c:pt>
                <c:pt idx="52">
                  <c:v>2010</c:v>
                </c:pt>
                <c:pt idx="53">
                  <c:v>2010.25</c:v>
                </c:pt>
                <c:pt idx="54">
                  <c:v>2010.5</c:v>
                </c:pt>
                <c:pt idx="55">
                  <c:v>2010.75</c:v>
                </c:pt>
                <c:pt idx="56">
                  <c:v>2011</c:v>
                </c:pt>
                <c:pt idx="57">
                  <c:v>2011.25</c:v>
                </c:pt>
                <c:pt idx="58">
                  <c:v>2011.5</c:v>
                </c:pt>
                <c:pt idx="59">
                  <c:v>2011.75</c:v>
                </c:pt>
                <c:pt idx="60">
                  <c:v>2012</c:v>
                </c:pt>
                <c:pt idx="61">
                  <c:v>2012.25</c:v>
                </c:pt>
                <c:pt idx="62">
                  <c:v>2012.5</c:v>
                </c:pt>
                <c:pt idx="63">
                  <c:v>2012.75</c:v>
                </c:pt>
                <c:pt idx="64">
                  <c:v>2013</c:v>
                </c:pt>
                <c:pt idx="65">
                  <c:v>2013.25</c:v>
                </c:pt>
                <c:pt idx="66">
                  <c:v>2013.5</c:v>
                </c:pt>
                <c:pt idx="67">
                  <c:v>2013.75</c:v>
                </c:pt>
                <c:pt idx="68">
                  <c:v>2014</c:v>
                </c:pt>
                <c:pt idx="69">
                  <c:v>2014.25</c:v>
                </c:pt>
                <c:pt idx="70">
                  <c:v>2014.5</c:v>
                </c:pt>
                <c:pt idx="71">
                  <c:v>2014.75</c:v>
                </c:pt>
                <c:pt idx="72">
                  <c:v>2015</c:v>
                </c:pt>
                <c:pt idx="73">
                  <c:v>2015.25</c:v>
                </c:pt>
                <c:pt idx="74">
                  <c:v>2015.5</c:v>
                </c:pt>
                <c:pt idx="75">
                  <c:v>2015.75</c:v>
                </c:pt>
                <c:pt idx="76">
                  <c:v>2016</c:v>
                </c:pt>
                <c:pt idx="77">
                  <c:v>2016.25</c:v>
                </c:pt>
                <c:pt idx="78">
                  <c:v>2016.5</c:v>
                </c:pt>
                <c:pt idx="79">
                  <c:v>2016.75</c:v>
                </c:pt>
                <c:pt idx="80">
                  <c:v>2017</c:v>
                </c:pt>
                <c:pt idx="81">
                  <c:v>2017.25</c:v>
                </c:pt>
                <c:pt idx="82">
                  <c:v>2017.5</c:v>
                </c:pt>
                <c:pt idx="83">
                  <c:v>2017.75</c:v>
                </c:pt>
                <c:pt idx="84">
                  <c:v>2018</c:v>
                </c:pt>
                <c:pt idx="85">
                  <c:v>2018.25</c:v>
                </c:pt>
                <c:pt idx="86">
                  <c:v>2018.5</c:v>
                </c:pt>
                <c:pt idx="87">
                  <c:v>2018.75</c:v>
                </c:pt>
              </c:numCache>
            </c:numRef>
          </c:xVal>
          <c:yVal>
            <c:numRef>
              <c:f>[1]Sheet1!$F$14:$F$101</c:f>
              <c:numCache>
                <c:formatCode>General</c:formatCode>
                <c:ptCount val="88"/>
                <c:pt idx="1">
                  <c:v>-0.2576698</c:v>
                </c:pt>
                <c:pt idx="2">
                  <c:v>0.85357550000000004</c:v>
                </c:pt>
                <c:pt idx="3">
                  <c:v>-0.64957430000000005</c:v>
                </c:pt>
                <c:pt idx="4">
                  <c:v>-1.206331</c:v>
                </c:pt>
                <c:pt idx="5">
                  <c:v>-2.2937959999999999</c:v>
                </c:pt>
                <c:pt idx="6">
                  <c:v>1.0390170000000001</c:v>
                </c:pt>
                <c:pt idx="7">
                  <c:v>0.2469691</c:v>
                </c:pt>
                <c:pt idx="8">
                  <c:v>4.9810800000000002E-2</c:v>
                </c:pt>
                <c:pt idx="9">
                  <c:v>0.2262893</c:v>
                </c:pt>
                <c:pt idx="10">
                  <c:v>-0.69317229999999996</c:v>
                </c:pt>
                <c:pt idx="11">
                  <c:v>-0.2213175</c:v>
                </c:pt>
                <c:pt idx="12">
                  <c:v>2.1886939999999999</c:v>
                </c:pt>
                <c:pt idx="13">
                  <c:v>-1.660509</c:v>
                </c:pt>
                <c:pt idx="14">
                  <c:v>0.99236360000000001</c:v>
                </c:pt>
                <c:pt idx="15">
                  <c:v>-0.66337650000000004</c:v>
                </c:pt>
                <c:pt idx="16">
                  <c:v>0.32928600000000002</c:v>
                </c:pt>
                <c:pt idx="17">
                  <c:v>0.45557839999999999</c:v>
                </c:pt>
                <c:pt idx="18">
                  <c:v>-0.27817639999999999</c:v>
                </c:pt>
                <c:pt idx="19">
                  <c:v>7.2927099999999995E-2</c:v>
                </c:pt>
                <c:pt idx="20">
                  <c:v>1.826039</c:v>
                </c:pt>
                <c:pt idx="21">
                  <c:v>-0.65459469999999997</c:v>
                </c:pt>
                <c:pt idx="22">
                  <c:v>1.39603E-2</c:v>
                </c:pt>
                <c:pt idx="23">
                  <c:v>1.4502599999999999E-2</c:v>
                </c:pt>
                <c:pt idx="24">
                  <c:v>-1.014988</c:v>
                </c:pt>
                <c:pt idx="25">
                  <c:v>-2.161343</c:v>
                </c:pt>
                <c:pt idx="26">
                  <c:v>-1.4752730000000001</c:v>
                </c:pt>
                <c:pt idx="27">
                  <c:v>0.70947879999999997</c:v>
                </c:pt>
                <c:pt idx="28">
                  <c:v>-0.16073870000000001</c:v>
                </c:pt>
                <c:pt idx="29">
                  <c:v>1.367623</c:v>
                </c:pt>
                <c:pt idx="30">
                  <c:v>0.60824849999999997</c:v>
                </c:pt>
                <c:pt idx="31">
                  <c:v>-1.3155330000000001</c:v>
                </c:pt>
                <c:pt idx="32">
                  <c:v>0.86541469999999998</c:v>
                </c:pt>
                <c:pt idx="33">
                  <c:v>0.41928470000000001</c:v>
                </c:pt>
                <c:pt idx="34">
                  <c:v>0.59396360000000004</c:v>
                </c:pt>
                <c:pt idx="35">
                  <c:v>-0.82963560000000003</c:v>
                </c:pt>
                <c:pt idx="36">
                  <c:v>-0.97682709999999995</c:v>
                </c:pt>
                <c:pt idx="37">
                  <c:v>1.483436</c:v>
                </c:pt>
                <c:pt idx="38">
                  <c:v>0.24624789999999999</c:v>
                </c:pt>
                <c:pt idx="39">
                  <c:v>1.861267</c:v>
                </c:pt>
                <c:pt idx="40">
                  <c:v>1.4330099999999999</c:v>
                </c:pt>
                <c:pt idx="41">
                  <c:v>-0.16416810000000001</c:v>
                </c:pt>
                <c:pt idx="42">
                  <c:v>-1.0326500000000001</c:v>
                </c:pt>
                <c:pt idx="43">
                  <c:v>0.19094939999999999</c:v>
                </c:pt>
                <c:pt idx="44">
                  <c:v>-0.40283829999999998</c:v>
                </c:pt>
                <c:pt idx="45">
                  <c:v>-0.2670496</c:v>
                </c:pt>
                <c:pt idx="46">
                  <c:v>0.37900699999999998</c:v>
                </c:pt>
                <c:pt idx="47">
                  <c:v>-2.094516</c:v>
                </c:pt>
                <c:pt idx="48">
                  <c:v>-1.106981</c:v>
                </c:pt>
                <c:pt idx="49">
                  <c:v>-0.29654390000000003</c:v>
                </c:pt>
                <c:pt idx="50">
                  <c:v>1.58819</c:v>
                </c:pt>
                <c:pt idx="51">
                  <c:v>-0.21373449999999999</c:v>
                </c:pt>
                <c:pt idx="52">
                  <c:v>0.57092520000000002</c:v>
                </c:pt>
                <c:pt idx="53">
                  <c:v>0.237844</c:v>
                </c:pt>
                <c:pt idx="54">
                  <c:v>0.55782370000000003</c:v>
                </c:pt>
                <c:pt idx="55">
                  <c:v>-0.31357590000000002</c:v>
                </c:pt>
                <c:pt idx="56">
                  <c:v>1.853267</c:v>
                </c:pt>
                <c:pt idx="57">
                  <c:v>-0.24291189999999999</c:v>
                </c:pt>
                <c:pt idx="58">
                  <c:v>0.96241220000000005</c:v>
                </c:pt>
                <c:pt idx="59">
                  <c:v>0.65085630000000005</c:v>
                </c:pt>
                <c:pt idx="60">
                  <c:v>1.048384</c:v>
                </c:pt>
                <c:pt idx="61">
                  <c:v>0.70030729999999997</c:v>
                </c:pt>
                <c:pt idx="62">
                  <c:v>0.71537569999999995</c:v>
                </c:pt>
                <c:pt idx="63">
                  <c:v>-0.94341169999999996</c:v>
                </c:pt>
                <c:pt idx="64">
                  <c:v>-0.35485509999999998</c:v>
                </c:pt>
                <c:pt idx="65">
                  <c:v>-0.17882410000000001</c:v>
                </c:pt>
                <c:pt idx="66">
                  <c:v>-1.8100639999999999</c:v>
                </c:pt>
                <c:pt idx="67">
                  <c:v>0.1037121</c:v>
                </c:pt>
                <c:pt idx="68">
                  <c:v>-1.4153800000000001</c:v>
                </c:pt>
                <c:pt idx="69">
                  <c:v>7.5263999999999999E-3</c:v>
                </c:pt>
                <c:pt idx="70">
                  <c:v>-0.50525779999999998</c:v>
                </c:pt>
                <c:pt idx="71">
                  <c:v>1.179813</c:v>
                </c:pt>
                <c:pt idx="72">
                  <c:v>2.5430130000000002</c:v>
                </c:pt>
                <c:pt idx="73">
                  <c:v>-1.4688969999999999</c:v>
                </c:pt>
                <c:pt idx="74">
                  <c:v>-0.29255700000000001</c:v>
                </c:pt>
                <c:pt idx="75">
                  <c:v>0.75479490000000005</c:v>
                </c:pt>
                <c:pt idx="76">
                  <c:v>0.46283479999999999</c:v>
                </c:pt>
                <c:pt idx="77">
                  <c:v>-1.159214</c:v>
                </c:pt>
                <c:pt idx="78">
                  <c:v>0.45334639999999998</c:v>
                </c:pt>
                <c:pt idx="79">
                  <c:v>1.2236009999999999</c:v>
                </c:pt>
                <c:pt idx="80">
                  <c:v>-0.87303520000000001</c:v>
                </c:pt>
                <c:pt idx="81">
                  <c:v>-0.3046024</c:v>
                </c:pt>
                <c:pt idx="82">
                  <c:v>-0.66483539999999997</c:v>
                </c:pt>
                <c:pt idx="83">
                  <c:v>-3.2950399999999998E-2</c:v>
                </c:pt>
                <c:pt idx="84">
                  <c:v>-0.36807099999999998</c:v>
                </c:pt>
                <c:pt idx="85">
                  <c:v>-1.158131</c:v>
                </c:pt>
                <c:pt idx="86">
                  <c:v>0.44402560000000002</c:v>
                </c:pt>
                <c:pt idx="87">
                  <c:v>-0.34708420000000001</c:v>
                </c:pt>
              </c:numCache>
            </c:numRef>
          </c:yVal>
          <c:smooth val="0"/>
          <c:extLst>
            <c:ext xmlns:c16="http://schemas.microsoft.com/office/drawing/2014/chart" uri="{C3380CC4-5D6E-409C-BE32-E72D297353CC}">
              <c16:uniqueId val="{00000001-0509-43BD-BA9F-5668F13540D1}"/>
            </c:ext>
          </c:extLst>
        </c:ser>
        <c:dLbls>
          <c:showLegendKey val="0"/>
          <c:showVal val="0"/>
          <c:showCatName val="0"/>
          <c:showSerName val="0"/>
          <c:showPercent val="0"/>
          <c:showBubbleSize val="0"/>
        </c:dLbls>
        <c:axId val="820962856"/>
        <c:axId val="820965152"/>
      </c:scatterChart>
      <c:valAx>
        <c:axId val="820962856"/>
        <c:scaling>
          <c:orientation val="minMax"/>
          <c:max val="2018"/>
          <c:min val="1997"/>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965152"/>
        <c:crosses val="autoZero"/>
        <c:crossBetween val="midCat"/>
        <c:majorUnit val="1"/>
      </c:valAx>
      <c:valAx>
        <c:axId val="82096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962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'Blanchard &amp; Quah'!$B$1</c:f>
              <c:strCache>
                <c:ptCount val="1"/>
                <c:pt idx="0">
                  <c:v>Santos et al. (1)</c:v>
                </c:pt>
              </c:strCache>
            </c:strRef>
          </c:tx>
          <c:spPr>
            <a:ln w="25400" cap="rnd">
              <a:solidFill>
                <a:srgbClr val="FF0000"/>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CDDE-490A-BA15-EAB211ECA5F9}"/>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'Blanchard &amp; Quah'!$E$1</c:f>
              <c:strCache>
                <c:ptCount val="1"/>
                <c:pt idx="0">
                  <c:v>B&amp;Q identif. (2)</c:v>
                </c:pt>
              </c:strCache>
            </c:strRef>
          </c:tx>
          <c:spPr>
            <a:ln w="12700" cap="rnd">
              <a:solidFill>
                <a:srgbClr val="A50021"/>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Quah'!$E$3:$E$12</c:f>
              <c:numCache>
                <c:formatCode>General</c:formatCode>
                <c:ptCount val="10"/>
                <c:pt idx="0">
                  <c:v>1.0490273999999999</c:v>
                </c:pt>
                <c:pt idx="1">
                  <c:v>2.6141237999999998</c:v>
                </c:pt>
                <c:pt idx="2">
                  <c:v>0.42714129999999989</c:v>
                </c:pt>
                <c:pt idx="3">
                  <c:v>-2.3853968999999999</c:v>
                </c:pt>
                <c:pt idx="4">
                  <c:v>-2.9069400000000079E-2</c:v>
                </c:pt>
                <c:pt idx="5">
                  <c:v>1.0530170000000001</c:v>
                </c:pt>
                <c:pt idx="6">
                  <c:v>3.2236236000000003</c:v>
                </c:pt>
                <c:pt idx="7">
                  <c:v>1.5206553</c:v>
                </c:pt>
                <c:pt idx="8">
                  <c:v>-2.2400310999999999</c:v>
                </c:pt>
                <c:pt idx="9">
                  <c:v>-0.73329840000000002</c:v>
                </c:pt>
              </c:numCache>
            </c:numRef>
          </c:yVal>
          <c:smooth val="0"/>
          <c:extLst>
            <c:ext xmlns:c16="http://schemas.microsoft.com/office/drawing/2014/chart" uri="{C3380CC4-5D6E-409C-BE32-E72D297353CC}">
              <c16:uniqueId val="{00000002-CDDE-490A-BA15-EAB211ECA5F9}"/>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4"/>
          <c:min val="-4"/>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1"/>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Productivity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'Blanchard &amp; Quah'!$B$1</c:f>
              <c:strCache>
                <c:ptCount val="1"/>
                <c:pt idx="0">
                  <c:v>Santos et al. (1)</c:v>
                </c:pt>
              </c:strCache>
            </c:strRef>
          </c:tx>
          <c:spPr>
            <a:ln w="25400" cap="rnd">
              <a:solidFill>
                <a:srgbClr val="3333FF"/>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Quah'!$C$3:$C$12</c:f>
              <c:numCache>
                <c:formatCode>General</c:formatCode>
                <c:ptCount val="10"/>
                <c:pt idx="0">
                  <c:v>0.44</c:v>
                </c:pt>
                <c:pt idx="1">
                  <c:v>0.50729999999999997</c:v>
                </c:pt>
                <c:pt idx="2">
                  <c:v>0.54700000000000004</c:v>
                </c:pt>
                <c:pt idx="3">
                  <c:v>0.58000000000000007</c:v>
                </c:pt>
                <c:pt idx="4">
                  <c:v>0.53310000000000002</c:v>
                </c:pt>
                <c:pt idx="5">
                  <c:v>0.64800000000000002</c:v>
                </c:pt>
                <c:pt idx="6">
                  <c:v>0.64300000000000002</c:v>
                </c:pt>
                <c:pt idx="7">
                  <c:v>0.37659999999999999</c:v>
                </c:pt>
                <c:pt idx="8">
                  <c:v>0.41839999999999999</c:v>
                </c:pt>
                <c:pt idx="9">
                  <c:v>0.47720000000000001</c:v>
                </c:pt>
              </c:numCache>
            </c:numRef>
          </c:yVal>
          <c:smooth val="0"/>
          <c:extLst>
            <c:ext xmlns:c16="http://schemas.microsoft.com/office/drawing/2014/chart" uri="{C3380CC4-5D6E-409C-BE32-E72D297353CC}">
              <c16:uniqueId val="{00000000-D0F8-49D0-A1BE-F47DAF41291A}"/>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'Blanchard &amp; Quah'!$E$1</c:f>
              <c:strCache>
                <c:ptCount val="1"/>
                <c:pt idx="0">
                  <c:v>B&amp;Q identif. (2)</c:v>
                </c:pt>
              </c:strCache>
            </c:strRef>
          </c:tx>
          <c:spPr>
            <a:ln w="12700" cap="rnd">
              <a:solidFill>
                <a:schemeClr val="accent1">
                  <a:lumMod val="50000"/>
                </a:schemeClr>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Quah'!$F$3:$F$12</c:f>
              <c:numCache>
                <c:formatCode>General</c:formatCode>
                <c:ptCount val="10"/>
                <c:pt idx="0">
                  <c:v>0.9746956</c:v>
                </c:pt>
                <c:pt idx="1">
                  <c:v>1.884056</c:v>
                </c:pt>
                <c:pt idx="2">
                  <c:v>3.3362447999999998</c:v>
                </c:pt>
                <c:pt idx="3">
                  <c:v>-2.4726556999999998</c:v>
                </c:pt>
                <c:pt idx="4">
                  <c:v>-2.4565302999999998</c:v>
                </c:pt>
                <c:pt idx="5">
                  <c:v>-0.63210689999999981</c:v>
                </c:pt>
                <c:pt idx="6">
                  <c:v>-2.8709405000000001</c:v>
                </c:pt>
                <c:pt idx="7">
                  <c:v>-2.970907</c:v>
                </c:pt>
                <c:pt idx="8">
                  <c:v>4.0348256999999998</c:v>
                </c:pt>
                <c:pt idx="9">
                  <c:v>-0.21600249999999988</c:v>
                </c:pt>
              </c:numCache>
            </c:numRef>
          </c:yVal>
          <c:smooth val="0"/>
          <c:extLst>
            <c:ext xmlns:c16="http://schemas.microsoft.com/office/drawing/2014/chart" uri="{C3380CC4-5D6E-409C-BE32-E72D297353CC}">
              <c16:uniqueId val="{00000001-D0F8-49D0-A1BE-F47DAF41291A}"/>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ax val="0.70000000000000007"/>
          <c:min val="-0.7000000000000000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3333FF"/>
                    </a:solidFill>
                    <a:latin typeface="+mn-lt"/>
                    <a:ea typeface="+mn-ea"/>
                    <a:cs typeface="+mn-cs"/>
                  </a:defRPr>
                </a:pPr>
                <a:r>
                  <a:rPr lang="en-GB" b="1">
                    <a:solidFill>
                      <a:srgbClr val="3333FF"/>
                    </a:solidFill>
                  </a:rPr>
                  <a:t>Our</a:t>
                </a:r>
                <a:r>
                  <a:rPr lang="en-GB" b="1" baseline="0">
                    <a:solidFill>
                      <a:srgbClr val="3333FF"/>
                    </a:solidFill>
                  </a:rPr>
                  <a:t> micro shocks</a:t>
                </a:r>
                <a:endParaRPr lang="en-GB" b="1">
                  <a:solidFill>
                    <a:srgbClr val="3333FF"/>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3333FF"/>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35000000000000003"/>
      </c:valAx>
      <c:valAx>
        <c:axId val="890173632"/>
        <c:scaling>
          <c:orientation val="minMax"/>
          <c:min val="-5"/>
        </c:scaling>
        <c:delete val="0"/>
        <c:axPos val="r"/>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GB">
                    <a:solidFill>
                      <a:schemeClr val="accent1">
                        <a:lumMod val="50000"/>
                      </a:schemeClr>
                    </a:solidFill>
                  </a:rPr>
                  <a:t>Macro</a:t>
                </a:r>
                <a:r>
                  <a:rPr lang="en-GB" baseline="0">
                    <a:solidFill>
                      <a:schemeClr val="accent1">
                        <a:lumMod val="50000"/>
                      </a:schemeClr>
                    </a:solidFill>
                  </a:rPr>
                  <a:t> shocks</a:t>
                </a:r>
                <a:endParaRPr lang="en-GB">
                  <a:solidFill>
                    <a:schemeClr val="accent1">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2.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'Blanchard &amp; Quah'!$B$1</c:f>
              <c:strCache>
                <c:ptCount val="1"/>
                <c:pt idx="0">
                  <c:v>Santos et al. (1)</c:v>
                </c:pt>
              </c:strCache>
            </c:strRef>
          </c:tx>
          <c:spPr>
            <a:ln w="25400" cap="rnd">
              <a:solidFill>
                <a:srgbClr val="FF0000"/>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5D6A-47B0-B8CD-8B6D102AF3E0}"/>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'Blanchard &amp; Quah'!$H$1</c:f>
              <c:strCache>
                <c:ptCount val="1"/>
                <c:pt idx="0">
                  <c:v>B&amp;Q identif. (3:I)</c:v>
                </c:pt>
              </c:strCache>
            </c:strRef>
          </c:tx>
          <c:spPr>
            <a:ln w="12700" cap="rnd">
              <a:solidFill>
                <a:srgbClr val="A50021"/>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Quah'!$H$3:$H$12</c:f>
              <c:numCache>
                <c:formatCode>General</c:formatCode>
                <c:ptCount val="10"/>
                <c:pt idx="0">
                  <c:v>0.23427569999999998</c:v>
                </c:pt>
                <c:pt idx="1">
                  <c:v>0.10343695999999998</c:v>
                </c:pt>
                <c:pt idx="2">
                  <c:v>0.46874135999999994</c:v>
                </c:pt>
                <c:pt idx="3">
                  <c:v>-0.22651630000000003</c:v>
                </c:pt>
                <c:pt idx="4">
                  <c:v>-0.30616878000000003</c:v>
                </c:pt>
                <c:pt idx="5">
                  <c:v>0.54820968000000003</c:v>
                </c:pt>
                <c:pt idx="6">
                  <c:v>0.56340301999999998</c:v>
                </c:pt>
                <c:pt idx="7">
                  <c:v>0.8154671</c:v>
                </c:pt>
                <c:pt idx="8">
                  <c:v>-0.51435584000000001</c:v>
                </c:pt>
                <c:pt idx="9">
                  <c:v>-0.72389265999999997</c:v>
                </c:pt>
              </c:numCache>
            </c:numRef>
          </c:yVal>
          <c:smooth val="0"/>
          <c:extLst>
            <c:ext xmlns:c16="http://schemas.microsoft.com/office/drawing/2014/chart" uri="{C3380CC4-5D6E-409C-BE32-E72D297353CC}">
              <c16:uniqueId val="{00000001-5D6A-47B0-B8CD-8B6D102AF3E0}"/>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0.9"/>
          <c:min val="-0.9"/>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4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Productivity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'Blanchard &amp; Quah'!$B$1</c:f>
              <c:strCache>
                <c:ptCount val="1"/>
                <c:pt idx="0">
                  <c:v>Santos et al. (1)</c:v>
                </c:pt>
              </c:strCache>
            </c:strRef>
          </c:tx>
          <c:spPr>
            <a:ln w="25400" cap="rnd">
              <a:solidFill>
                <a:srgbClr val="3333FF"/>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Quah'!$C$3:$C$12</c:f>
              <c:numCache>
                <c:formatCode>General</c:formatCode>
                <c:ptCount val="10"/>
                <c:pt idx="0">
                  <c:v>0.44</c:v>
                </c:pt>
                <c:pt idx="1">
                  <c:v>0.50729999999999997</c:v>
                </c:pt>
                <c:pt idx="2">
                  <c:v>0.54700000000000004</c:v>
                </c:pt>
                <c:pt idx="3">
                  <c:v>0.58000000000000007</c:v>
                </c:pt>
                <c:pt idx="4">
                  <c:v>0.53310000000000002</c:v>
                </c:pt>
                <c:pt idx="5">
                  <c:v>0.64800000000000002</c:v>
                </c:pt>
                <c:pt idx="6">
                  <c:v>0.64300000000000002</c:v>
                </c:pt>
                <c:pt idx="7">
                  <c:v>0.37659999999999999</c:v>
                </c:pt>
                <c:pt idx="8">
                  <c:v>0.41839999999999999</c:v>
                </c:pt>
                <c:pt idx="9">
                  <c:v>0.47720000000000001</c:v>
                </c:pt>
              </c:numCache>
            </c:numRef>
          </c:yVal>
          <c:smooth val="0"/>
          <c:extLst>
            <c:ext xmlns:c16="http://schemas.microsoft.com/office/drawing/2014/chart" uri="{C3380CC4-5D6E-409C-BE32-E72D297353CC}">
              <c16:uniqueId val="{00000000-A316-4026-B080-46517F1CDCAA}"/>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'Blanchard &amp; Quah'!$H$1</c:f>
              <c:strCache>
                <c:ptCount val="1"/>
                <c:pt idx="0">
                  <c:v>B&amp;Q identif. (3:I)</c:v>
                </c:pt>
              </c:strCache>
            </c:strRef>
          </c:tx>
          <c:spPr>
            <a:ln w="12700" cap="rnd">
              <a:solidFill>
                <a:schemeClr val="accent1">
                  <a:lumMod val="50000"/>
                </a:schemeClr>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Quah'!$I$3:$I$12</c:f>
              <c:numCache>
                <c:formatCode>General</c:formatCode>
                <c:ptCount val="10"/>
                <c:pt idx="0">
                  <c:v>-1.3140060000000009E-2</c:v>
                </c:pt>
                <c:pt idx="1">
                  <c:v>0.33758630000000001</c:v>
                </c:pt>
                <c:pt idx="2">
                  <c:v>0.42630078000000005</c:v>
                </c:pt>
                <c:pt idx="3">
                  <c:v>-0.10386898</c:v>
                </c:pt>
                <c:pt idx="4">
                  <c:v>-0.77710382</c:v>
                </c:pt>
                <c:pt idx="5">
                  <c:v>-0.11462325999999998</c:v>
                </c:pt>
                <c:pt idx="6">
                  <c:v>-0.17442202000000001</c:v>
                </c:pt>
                <c:pt idx="7">
                  <c:v>-0.93444693999999995</c:v>
                </c:pt>
                <c:pt idx="8">
                  <c:v>0.24504890000000001</c:v>
                </c:pt>
                <c:pt idx="9">
                  <c:v>0.13773874</c:v>
                </c:pt>
              </c:numCache>
            </c:numRef>
          </c:yVal>
          <c:smooth val="0"/>
          <c:extLst>
            <c:ext xmlns:c16="http://schemas.microsoft.com/office/drawing/2014/chart" uri="{C3380CC4-5D6E-409C-BE32-E72D297353CC}">
              <c16:uniqueId val="{00000001-A316-4026-B080-46517F1CDCAA}"/>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ax val="0.70000000000000007"/>
          <c:min val="-0.7000000000000000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3333FF"/>
                    </a:solidFill>
                    <a:latin typeface="+mn-lt"/>
                    <a:ea typeface="+mn-ea"/>
                    <a:cs typeface="+mn-cs"/>
                  </a:defRPr>
                </a:pPr>
                <a:r>
                  <a:rPr lang="en-GB" b="1">
                    <a:solidFill>
                      <a:srgbClr val="3333FF"/>
                    </a:solidFill>
                  </a:rPr>
                  <a:t>Our</a:t>
                </a:r>
                <a:r>
                  <a:rPr lang="en-GB" b="1" baseline="0">
                    <a:solidFill>
                      <a:srgbClr val="3333FF"/>
                    </a:solidFill>
                  </a:rPr>
                  <a:t> micro shocks</a:t>
                </a:r>
                <a:endParaRPr lang="en-GB" b="1">
                  <a:solidFill>
                    <a:srgbClr val="3333FF"/>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3333FF"/>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35000000000000003"/>
      </c:valAx>
      <c:valAx>
        <c:axId val="89017363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GB">
                    <a:solidFill>
                      <a:schemeClr val="accent1">
                        <a:lumMod val="50000"/>
                      </a:schemeClr>
                    </a:solidFill>
                  </a:rPr>
                  <a:t>Macro</a:t>
                </a:r>
                <a:r>
                  <a:rPr lang="en-GB" baseline="0">
                    <a:solidFill>
                      <a:schemeClr val="accent1">
                        <a:lumMod val="50000"/>
                      </a:schemeClr>
                    </a:solidFill>
                  </a:rPr>
                  <a:t> shocks</a:t>
                </a:r>
                <a:endParaRPr lang="en-GB">
                  <a:solidFill>
                    <a:schemeClr val="accent1">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'Blanchard &amp; Quah'!$B$1</c:f>
              <c:strCache>
                <c:ptCount val="1"/>
                <c:pt idx="0">
                  <c:v>Santos et al. (1)</c:v>
                </c:pt>
              </c:strCache>
            </c:strRef>
          </c:tx>
          <c:spPr>
            <a:ln w="25400" cap="rnd">
              <a:solidFill>
                <a:srgbClr val="FF0000"/>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D508-4A89-A552-4B35186DFB05}"/>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'Blanchard &amp; Quah'!$T$1:$U$1</c:f>
              <c:strCache>
                <c:ptCount val="1"/>
                <c:pt idx="0">
                  <c:v>B&amp;Q identif. (3:-I)</c:v>
                </c:pt>
              </c:strCache>
            </c:strRef>
          </c:tx>
          <c:spPr>
            <a:ln w="12700" cap="rnd">
              <a:solidFill>
                <a:srgbClr val="A50021"/>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Quah'!$T$3:$T$12</c:f>
              <c:numCache>
                <c:formatCode>General</c:formatCode>
                <c:ptCount val="10"/>
                <c:pt idx="0">
                  <c:v>0.38900758000000002</c:v>
                </c:pt>
                <c:pt idx="1">
                  <c:v>0.13804432000000003</c:v>
                </c:pt>
                <c:pt idx="2">
                  <c:v>0.97195856000000003</c:v>
                </c:pt>
                <c:pt idx="3">
                  <c:v>-0.33515131999999997</c:v>
                </c:pt>
                <c:pt idx="4">
                  <c:v>-0.6772167</c:v>
                </c:pt>
                <c:pt idx="5">
                  <c:v>0.37733615999999998</c:v>
                </c:pt>
                <c:pt idx="6">
                  <c:v>0.41848937999999991</c:v>
                </c:pt>
                <c:pt idx="7">
                  <c:v>0.62380957999999997</c:v>
                </c:pt>
                <c:pt idx="8">
                  <c:v>-1.2281579999999986E-2</c:v>
                </c:pt>
                <c:pt idx="9">
                  <c:v>-0.65860591999999996</c:v>
                </c:pt>
              </c:numCache>
            </c:numRef>
          </c:yVal>
          <c:smooth val="0"/>
          <c:extLst>
            <c:ext xmlns:c16="http://schemas.microsoft.com/office/drawing/2014/chart" uri="{C3380CC4-5D6E-409C-BE32-E72D297353CC}">
              <c16:uniqueId val="{00000001-D508-4A89-A552-4B35186DFB05}"/>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1"/>
          <c:min val="-1"/>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Productivity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'Blanchard &amp; Quah'!$B$1</c:f>
              <c:strCache>
                <c:ptCount val="1"/>
                <c:pt idx="0">
                  <c:v>Santos et al. (1)</c:v>
                </c:pt>
              </c:strCache>
            </c:strRef>
          </c:tx>
          <c:spPr>
            <a:ln w="25400" cap="rnd">
              <a:solidFill>
                <a:srgbClr val="3333FF"/>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Quah'!$C$3:$C$12</c:f>
              <c:numCache>
                <c:formatCode>General</c:formatCode>
                <c:ptCount val="10"/>
                <c:pt idx="0">
                  <c:v>0.44</c:v>
                </c:pt>
                <c:pt idx="1">
                  <c:v>0.50729999999999997</c:v>
                </c:pt>
                <c:pt idx="2">
                  <c:v>0.54700000000000004</c:v>
                </c:pt>
                <c:pt idx="3">
                  <c:v>0.58000000000000007</c:v>
                </c:pt>
                <c:pt idx="4">
                  <c:v>0.53310000000000002</c:v>
                </c:pt>
                <c:pt idx="5">
                  <c:v>0.64800000000000002</c:v>
                </c:pt>
                <c:pt idx="6">
                  <c:v>0.64300000000000002</c:v>
                </c:pt>
                <c:pt idx="7">
                  <c:v>0.37659999999999999</c:v>
                </c:pt>
                <c:pt idx="8">
                  <c:v>0.41839999999999999</c:v>
                </c:pt>
                <c:pt idx="9">
                  <c:v>0.47720000000000001</c:v>
                </c:pt>
              </c:numCache>
            </c:numRef>
          </c:yVal>
          <c:smooth val="0"/>
          <c:extLst>
            <c:ext xmlns:c16="http://schemas.microsoft.com/office/drawing/2014/chart" uri="{C3380CC4-5D6E-409C-BE32-E72D297353CC}">
              <c16:uniqueId val="{00000000-251F-48C9-ADA5-F4561D7DA2CA}"/>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'Blanchard &amp; Quah'!$T$1:$U$1</c:f>
              <c:strCache>
                <c:ptCount val="1"/>
                <c:pt idx="0">
                  <c:v>B&amp;Q identif. (3:-I)</c:v>
                </c:pt>
              </c:strCache>
            </c:strRef>
          </c:tx>
          <c:spPr>
            <a:ln w="12700" cap="rnd">
              <a:solidFill>
                <a:schemeClr val="accent1">
                  <a:lumMod val="50000"/>
                </a:schemeClr>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Quah'!$U$3:$U$12</c:f>
              <c:numCache>
                <c:formatCode>General</c:formatCode>
                <c:ptCount val="10"/>
                <c:pt idx="0">
                  <c:v>-5.9461799999999789E-3</c:v>
                </c:pt>
                <c:pt idx="1">
                  <c:v>0.44047033999999996</c:v>
                </c:pt>
                <c:pt idx="2">
                  <c:v>0.57640159999999996</c:v>
                </c:pt>
                <c:pt idx="3">
                  <c:v>0.15059528</c:v>
                </c:pt>
                <c:pt idx="4">
                  <c:v>-1.1438560799999999</c:v>
                </c:pt>
                <c:pt idx="5">
                  <c:v>0.25210208000000001</c:v>
                </c:pt>
                <c:pt idx="6">
                  <c:v>-0.28307225999999996</c:v>
                </c:pt>
                <c:pt idx="7">
                  <c:v>-0.36025213999999994</c:v>
                </c:pt>
                <c:pt idx="8">
                  <c:v>-9.2591759999999995E-2</c:v>
                </c:pt>
                <c:pt idx="9">
                  <c:v>0.28143358000000002</c:v>
                </c:pt>
              </c:numCache>
            </c:numRef>
          </c:yVal>
          <c:smooth val="0"/>
          <c:extLst>
            <c:ext xmlns:c16="http://schemas.microsoft.com/office/drawing/2014/chart" uri="{C3380CC4-5D6E-409C-BE32-E72D297353CC}">
              <c16:uniqueId val="{00000001-251F-48C9-ADA5-F4561D7DA2CA}"/>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ax val="0.70000000000000007"/>
          <c:min val="-0.7000000000000000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3333FF"/>
                    </a:solidFill>
                    <a:latin typeface="+mn-lt"/>
                    <a:ea typeface="+mn-ea"/>
                    <a:cs typeface="+mn-cs"/>
                  </a:defRPr>
                </a:pPr>
                <a:r>
                  <a:rPr lang="en-GB" b="1">
                    <a:solidFill>
                      <a:srgbClr val="3333FF"/>
                    </a:solidFill>
                  </a:rPr>
                  <a:t>Our</a:t>
                </a:r>
                <a:r>
                  <a:rPr lang="en-GB" b="1" baseline="0">
                    <a:solidFill>
                      <a:srgbClr val="3333FF"/>
                    </a:solidFill>
                  </a:rPr>
                  <a:t> micro shocks</a:t>
                </a:r>
                <a:endParaRPr lang="en-GB" b="1">
                  <a:solidFill>
                    <a:srgbClr val="3333FF"/>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3333FF"/>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35000000000000003"/>
      </c:valAx>
      <c:valAx>
        <c:axId val="890173632"/>
        <c:scaling>
          <c:orientation val="minMax"/>
          <c:max val="1.5"/>
        </c:scaling>
        <c:delete val="0"/>
        <c:axPos val="r"/>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GB">
                    <a:solidFill>
                      <a:schemeClr val="accent1">
                        <a:lumMod val="50000"/>
                      </a:schemeClr>
                    </a:solidFill>
                  </a:rPr>
                  <a:t>Macro</a:t>
                </a:r>
                <a:r>
                  <a:rPr lang="en-GB" baseline="0">
                    <a:solidFill>
                      <a:schemeClr val="accent1">
                        <a:lumMod val="50000"/>
                      </a:schemeClr>
                    </a:solidFill>
                  </a:rPr>
                  <a:t> shocks</a:t>
                </a:r>
                <a:endParaRPr lang="en-GB">
                  <a:solidFill>
                    <a:schemeClr val="accent1">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75000000000000011"/>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'Blanchard &amp; Quah'!$B$1</c:f>
              <c:strCache>
                <c:ptCount val="1"/>
                <c:pt idx="0">
                  <c:v>Santos et al. (1)</c:v>
                </c:pt>
              </c:strCache>
            </c:strRef>
          </c:tx>
          <c:spPr>
            <a:ln w="25400" cap="rnd">
              <a:solidFill>
                <a:srgbClr val="FF0000"/>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034B-4D41-9152-FEDFE655C023}"/>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'Blanchard &amp; Quah'!$Z$1:$AA$1</c:f>
              <c:strCache>
                <c:ptCount val="1"/>
                <c:pt idx="0">
                  <c:v>B&amp;Q identif. (4)</c:v>
                </c:pt>
              </c:strCache>
            </c:strRef>
          </c:tx>
          <c:spPr>
            <a:ln w="12700" cap="rnd">
              <a:solidFill>
                <a:srgbClr val="A50021"/>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Quah'!$Z$3:$Z$12</c:f>
              <c:numCache>
                <c:formatCode>General</c:formatCode>
                <c:ptCount val="10"/>
                <c:pt idx="0">
                  <c:v>-0.16934759999999996</c:v>
                </c:pt>
                <c:pt idx="1">
                  <c:v>-8.2937999999999623E-3</c:v>
                </c:pt>
                <c:pt idx="2">
                  <c:v>0.47229410000000005</c:v>
                </c:pt>
                <c:pt idx="3">
                  <c:v>-3.1305100000000002E-2</c:v>
                </c:pt>
                <c:pt idx="4">
                  <c:v>-0.19631990000000002</c:v>
                </c:pt>
                <c:pt idx="5">
                  <c:v>8.3187199999999989E-2</c:v>
                </c:pt>
                <c:pt idx="6">
                  <c:v>-4.8365100000000008E-2</c:v>
                </c:pt>
                <c:pt idx="7">
                  <c:v>0.14435780000000001</c:v>
                </c:pt>
                <c:pt idx="8">
                  <c:v>-1.2918999999999986E-3</c:v>
                </c:pt>
                <c:pt idx="9">
                  <c:v>-1.5165800000000007E-2</c:v>
                </c:pt>
              </c:numCache>
            </c:numRef>
          </c:yVal>
          <c:smooth val="0"/>
          <c:extLst>
            <c:ext xmlns:c16="http://schemas.microsoft.com/office/drawing/2014/chart" uri="{C3380CC4-5D6E-409C-BE32-E72D297353CC}">
              <c16:uniqueId val="{00000001-034B-4D41-9152-FEDFE655C023}"/>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1"/>
          <c:min val="-1"/>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Productivity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'Blanchard &amp; Quah'!$B$1</c:f>
              <c:strCache>
                <c:ptCount val="1"/>
                <c:pt idx="0">
                  <c:v>Santos et al. (1)</c:v>
                </c:pt>
              </c:strCache>
            </c:strRef>
          </c:tx>
          <c:spPr>
            <a:ln w="25400" cap="rnd">
              <a:solidFill>
                <a:srgbClr val="3333FF"/>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Quah'!$C$3:$C$12</c:f>
              <c:numCache>
                <c:formatCode>General</c:formatCode>
                <c:ptCount val="10"/>
                <c:pt idx="0">
                  <c:v>0.44</c:v>
                </c:pt>
                <c:pt idx="1">
                  <c:v>0.50729999999999997</c:v>
                </c:pt>
                <c:pt idx="2">
                  <c:v>0.54700000000000004</c:v>
                </c:pt>
                <c:pt idx="3">
                  <c:v>0.58000000000000007</c:v>
                </c:pt>
                <c:pt idx="4">
                  <c:v>0.53310000000000002</c:v>
                </c:pt>
                <c:pt idx="5">
                  <c:v>0.64800000000000002</c:v>
                </c:pt>
                <c:pt idx="6">
                  <c:v>0.64300000000000002</c:v>
                </c:pt>
                <c:pt idx="7">
                  <c:v>0.37659999999999999</c:v>
                </c:pt>
                <c:pt idx="8">
                  <c:v>0.41839999999999999</c:v>
                </c:pt>
                <c:pt idx="9">
                  <c:v>0.47720000000000001</c:v>
                </c:pt>
              </c:numCache>
            </c:numRef>
          </c:yVal>
          <c:smooth val="0"/>
          <c:extLst>
            <c:ext xmlns:c16="http://schemas.microsoft.com/office/drawing/2014/chart" uri="{C3380CC4-5D6E-409C-BE32-E72D297353CC}">
              <c16:uniqueId val="{00000000-6490-433D-8D9E-B7177F4CA2E2}"/>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'Blanchard &amp; Quah'!$Z$1:$AA$1</c:f>
              <c:strCache>
                <c:ptCount val="1"/>
                <c:pt idx="0">
                  <c:v>B&amp;Q identif. (4)</c:v>
                </c:pt>
              </c:strCache>
            </c:strRef>
          </c:tx>
          <c:spPr>
            <a:ln w="12700" cap="rnd">
              <a:solidFill>
                <a:schemeClr val="accent1">
                  <a:lumMod val="50000"/>
                </a:schemeClr>
              </a:solidFill>
              <a:round/>
            </a:ln>
            <a:effectLst/>
          </c:spPr>
          <c:marker>
            <c:symbol val="none"/>
          </c:marker>
          <c:xVal>
            <c:numRef>
              <c:f>'Blanchard &amp; Quah'!$A$3:$A$12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'Blanchard &amp; Quah'!$AA$3:$AA$12</c:f>
              <c:numCache>
                <c:formatCode>General</c:formatCode>
                <c:ptCount val="10"/>
                <c:pt idx="0">
                  <c:v>-1.0951252</c:v>
                </c:pt>
                <c:pt idx="1">
                  <c:v>-0.76419060000000005</c:v>
                </c:pt>
                <c:pt idx="2">
                  <c:v>-0.80397429999999992</c:v>
                </c:pt>
                <c:pt idx="3">
                  <c:v>-2.3826999999999599E-3</c:v>
                </c:pt>
                <c:pt idx="4">
                  <c:v>0.34332940000000001</c:v>
                </c:pt>
                <c:pt idx="5">
                  <c:v>0.88325600000000004</c:v>
                </c:pt>
                <c:pt idx="6">
                  <c:v>-0.10697719999999999</c:v>
                </c:pt>
                <c:pt idx="7">
                  <c:v>0.44157980000000008</c:v>
                </c:pt>
                <c:pt idx="8">
                  <c:v>0.72269420000000006</c:v>
                </c:pt>
                <c:pt idx="9">
                  <c:v>-0.77048190000000005</c:v>
                </c:pt>
              </c:numCache>
            </c:numRef>
          </c:yVal>
          <c:smooth val="0"/>
          <c:extLst>
            <c:ext xmlns:c16="http://schemas.microsoft.com/office/drawing/2014/chart" uri="{C3380CC4-5D6E-409C-BE32-E72D297353CC}">
              <c16:uniqueId val="{00000001-6490-433D-8D9E-B7177F4CA2E2}"/>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ax val="0.70000000000000007"/>
          <c:min val="-0.7000000000000000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3333FF"/>
                    </a:solidFill>
                    <a:latin typeface="+mn-lt"/>
                    <a:ea typeface="+mn-ea"/>
                    <a:cs typeface="+mn-cs"/>
                  </a:defRPr>
                </a:pPr>
                <a:r>
                  <a:rPr lang="en-GB" b="1">
                    <a:solidFill>
                      <a:srgbClr val="3333FF"/>
                    </a:solidFill>
                  </a:rPr>
                  <a:t>Our</a:t>
                </a:r>
                <a:r>
                  <a:rPr lang="en-GB" b="1" baseline="0">
                    <a:solidFill>
                      <a:srgbClr val="3333FF"/>
                    </a:solidFill>
                  </a:rPr>
                  <a:t> micro shocks</a:t>
                </a:r>
                <a:endParaRPr lang="en-GB" b="1">
                  <a:solidFill>
                    <a:srgbClr val="3333FF"/>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3333FF"/>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35000000000000003"/>
      </c:valAx>
      <c:valAx>
        <c:axId val="890173632"/>
        <c:scaling>
          <c:orientation val="minMax"/>
          <c:max val="1.5"/>
        </c:scaling>
        <c:delete val="0"/>
        <c:axPos val="r"/>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GB">
                    <a:solidFill>
                      <a:schemeClr val="accent1">
                        <a:lumMod val="50000"/>
                      </a:schemeClr>
                    </a:solidFill>
                  </a:rPr>
                  <a:t>Macro</a:t>
                </a:r>
                <a:r>
                  <a:rPr lang="en-GB" baseline="0">
                    <a:solidFill>
                      <a:schemeClr val="accent1">
                        <a:lumMod val="50000"/>
                      </a:schemeClr>
                    </a:solidFill>
                  </a:rPr>
                  <a:t> shocks</a:t>
                </a:r>
                <a:endParaRPr lang="en-GB">
                  <a:solidFill>
                    <a:schemeClr val="accent1">
                      <a:lumMod val="50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75000000000000011"/>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'Alesina et al'!$B$1</c:f>
              <c:strCache>
                <c:ptCount val="1"/>
                <c:pt idx="0">
                  <c:v>Santos et al. (1)</c:v>
                </c:pt>
              </c:strCache>
            </c:strRef>
          </c:tx>
          <c:spPr>
            <a:ln w="25400" cap="rnd">
              <a:solidFill>
                <a:srgbClr val="FF0000"/>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4261-4E7E-AC19-025ACB2FF380}"/>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'Alesina et al'!$E$1</c:f>
              <c:strCache>
                <c:ptCount val="1"/>
                <c:pt idx="0">
                  <c:v>Alesina et al. total (2)</c:v>
                </c:pt>
              </c:strCache>
            </c:strRef>
          </c:tx>
          <c:spPr>
            <a:ln w="12700" cap="rnd">
              <a:solidFill>
                <a:srgbClr val="A50021"/>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al'!$E$3:$E$12</c:f>
              <c:numCache>
                <c:formatCode>General</c:formatCode>
                <c:ptCount val="10"/>
                <c:pt idx="0">
                  <c:v>-0.93500000000000005</c:v>
                </c:pt>
                <c:pt idx="1">
                  <c:v>-2.1520000000000001</c:v>
                </c:pt>
                <c:pt idx="2">
                  <c:v>-0.64500000000000002</c:v>
                </c:pt>
                <c:pt idx="3">
                  <c:v>0</c:v>
                </c:pt>
                <c:pt idx="4">
                  <c:v>0</c:v>
                </c:pt>
                <c:pt idx="5">
                  <c:v>-1.9549387199999999</c:v>
                </c:pt>
                <c:pt idx="6">
                  <c:v>-1.8323106999999998</c:v>
                </c:pt>
                <c:pt idx="7">
                  <c:v>-2.0535144000000005</c:v>
                </c:pt>
                <c:pt idx="8">
                  <c:v>-0.82553749999999992</c:v>
                </c:pt>
                <c:pt idx="9">
                  <c:v>-3.4979999999999998</c:v>
                </c:pt>
              </c:numCache>
            </c:numRef>
          </c:yVal>
          <c:smooth val="0"/>
          <c:extLst>
            <c:ext xmlns:c16="http://schemas.microsoft.com/office/drawing/2014/chart" uri="{C3380CC4-5D6E-409C-BE32-E72D297353CC}">
              <c16:uniqueId val="{00000001-4261-4E7E-AC19-025ACB2FF380}"/>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4"/>
          <c:min val="-4"/>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1"/>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'Alesina et al'!$B$1</c:f>
              <c:strCache>
                <c:ptCount val="1"/>
                <c:pt idx="0">
                  <c:v>Santos et al. (1)</c:v>
                </c:pt>
              </c:strCache>
            </c:strRef>
          </c:tx>
          <c:spPr>
            <a:ln w="25400" cap="rnd">
              <a:solidFill>
                <a:srgbClr val="FF0000"/>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3787-453E-A06E-C1FE95B598D5}"/>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'Alesina et al'!$H$1</c:f>
              <c:strCache>
                <c:ptCount val="1"/>
                <c:pt idx="0">
                  <c:v>Alesina et al. consumption</c:v>
                </c:pt>
              </c:strCache>
            </c:strRef>
          </c:tx>
          <c:spPr>
            <a:ln w="12700" cap="rnd">
              <a:solidFill>
                <a:srgbClr val="A50021"/>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al'!$H$3:$H$12</c:f>
              <c:numCache>
                <c:formatCode>General</c:formatCode>
                <c:ptCount val="10"/>
                <c:pt idx="0">
                  <c:v>-0.1</c:v>
                </c:pt>
                <c:pt idx="1">
                  <c:v>-0.156</c:v>
                </c:pt>
                <c:pt idx="2">
                  <c:v>-0.32600000000000001</c:v>
                </c:pt>
                <c:pt idx="3">
                  <c:v>0</c:v>
                </c:pt>
                <c:pt idx="4">
                  <c:v>0</c:v>
                </c:pt>
                <c:pt idx="5">
                  <c:v>-0.20223504000000003</c:v>
                </c:pt>
                <c:pt idx="6">
                  <c:v>0</c:v>
                </c:pt>
                <c:pt idx="7">
                  <c:v>0</c:v>
                </c:pt>
                <c:pt idx="8">
                  <c:v>0</c:v>
                </c:pt>
                <c:pt idx="9">
                  <c:v>-1.4419999999999999</c:v>
                </c:pt>
              </c:numCache>
            </c:numRef>
          </c:yVal>
          <c:smooth val="0"/>
          <c:extLst>
            <c:ext xmlns:c16="http://schemas.microsoft.com/office/drawing/2014/chart" uri="{C3380CC4-5D6E-409C-BE32-E72D297353CC}">
              <c16:uniqueId val="{00000001-3787-453E-A06E-C1FE95B598D5}"/>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1.5"/>
          <c:min val="-1.5"/>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75000000000000011"/>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'Alesina et al'!$B$1</c:f>
              <c:strCache>
                <c:ptCount val="1"/>
                <c:pt idx="0">
                  <c:v>Santos et al. (1)</c:v>
                </c:pt>
              </c:strCache>
            </c:strRef>
          </c:tx>
          <c:spPr>
            <a:ln w="25400" cap="rnd">
              <a:solidFill>
                <a:srgbClr val="FF0000"/>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B917-4ABD-A30F-F44C0BEA230B}"/>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'Alesina et al'!$N$1</c:f>
              <c:strCache>
                <c:ptCount val="1"/>
                <c:pt idx="0">
                  <c:v>Alesina et al. goods &amp; services</c:v>
                </c:pt>
              </c:strCache>
            </c:strRef>
          </c:tx>
          <c:spPr>
            <a:ln w="12700" cap="rnd">
              <a:solidFill>
                <a:srgbClr val="A50021"/>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al'!$N$3:$N$12</c:f>
              <c:numCache>
                <c:formatCode>General</c:formatCode>
                <c:ptCount val="10"/>
                <c:pt idx="0">
                  <c:v>-0.53</c:v>
                </c:pt>
                <c:pt idx="1">
                  <c:v>-0.31</c:v>
                </c:pt>
                <c:pt idx="2">
                  <c:v>0</c:v>
                </c:pt>
                <c:pt idx="3">
                  <c:v>0</c:v>
                </c:pt>
                <c:pt idx="4">
                  <c:v>0</c:v>
                </c:pt>
                <c:pt idx="5">
                  <c:v>-0.45502883999999999</c:v>
                </c:pt>
                <c:pt idx="6">
                  <c:v>0</c:v>
                </c:pt>
                <c:pt idx="7">
                  <c:v>0</c:v>
                </c:pt>
                <c:pt idx="8">
                  <c:v>0</c:v>
                </c:pt>
                <c:pt idx="9">
                  <c:v>-0.22</c:v>
                </c:pt>
              </c:numCache>
            </c:numRef>
          </c:yVal>
          <c:smooth val="0"/>
          <c:extLst>
            <c:ext xmlns:c16="http://schemas.microsoft.com/office/drawing/2014/chart" uri="{C3380CC4-5D6E-409C-BE32-E72D297353CC}">
              <c16:uniqueId val="{00000001-B917-4ABD-A30F-F44C0BEA230B}"/>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1"/>
          <c:min val="-1"/>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'Alesina et al'!$B$1</c:f>
              <c:strCache>
                <c:ptCount val="1"/>
                <c:pt idx="0">
                  <c:v>Santos et al. (1)</c:v>
                </c:pt>
              </c:strCache>
            </c:strRef>
          </c:tx>
          <c:spPr>
            <a:ln w="25400" cap="rnd">
              <a:solidFill>
                <a:srgbClr val="FF0000"/>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5B07-47C1-8A9E-78ADE7C80CA3}"/>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'Alesina et al'!$Q$1</c:f>
              <c:strCache>
                <c:ptCount val="1"/>
                <c:pt idx="0">
                  <c:v>Alesina et al. salaries</c:v>
                </c:pt>
              </c:strCache>
            </c:strRef>
          </c:tx>
          <c:spPr>
            <a:ln w="12700" cap="rnd">
              <a:solidFill>
                <a:srgbClr val="A50021"/>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al'!$Q$3:$Q$12</c:f>
              <c:numCache>
                <c:formatCode>General</c:formatCode>
                <c:ptCount val="10"/>
                <c:pt idx="0">
                  <c:v>0</c:v>
                </c:pt>
                <c:pt idx="1">
                  <c:v>-0.93500000000000005</c:v>
                </c:pt>
                <c:pt idx="2">
                  <c:v>0</c:v>
                </c:pt>
                <c:pt idx="3">
                  <c:v>0</c:v>
                </c:pt>
                <c:pt idx="4">
                  <c:v>0</c:v>
                </c:pt>
                <c:pt idx="5">
                  <c:v>-0.18538212000000001</c:v>
                </c:pt>
                <c:pt idx="6">
                  <c:v>0</c:v>
                </c:pt>
                <c:pt idx="7">
                  <c:v>0</c:v>
                </c:pt>
                <c:pt idx="8">
                  <c:v>0</c:v>
                </c:pt>
                <c:pt idx="9">
                  <c:v>-0.626</c:v>
                </c:pt>
              </c:numCache>
            </c:numRef>
          </c:yVal>
          <c:smooth val="0"/>
          <c:extLst>
            <c:ext xmlns:c16="http://schemas.microsoft.com/office/drawing/2014/chart" uri="{C3380CC4-5D6E-409C-BE32-E72D297353CC}">
              <c16:uniqueId val="{00000001-5B07-47C1-8A9E-78ADE7C80CA3}"/>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1"/>
          <c:min val="-1"/>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'Alesina et al'!$B$1</c:f>
              <c:strCache>
                <c:ptCount val="1"/>
                <c:pt idx="0">
                  <c:v>Santos et al. (1)</c:v>
                </c:pt>
              </c:strCache>
            </c:strRef>
          </c:tx>
          <c:spPr>
            <a:ln w="25400" cap="rnd">
              <a:solidFill>
                <a:srgbClr val="FF0000"/>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82C4-4D0D-A11C-98602F22E9AC}"/>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'Alesina et al'!$K$1</c:f>
              <c:strCache>
                <c:ptCount val="1"/>
                <c:pt idx="0">
                  <c:v>Alesina et al. transfers</c:v>
                </c:pt>
              </c:strCache>
            </c:strRef>
          </c:tx>
          <c:spPr>
            <a:ln w="12700" cap="rnd">
              <a:solidFill>
                <a:srgbClr val="A50021"/>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al'!$K$3:$K$12</c:f>
              <c:numCache>
                <c:formatCode>General</c:formatCode>
                <c:ptCount val="10"/>
                <c:pt idx="0">
                  <c:v>-2.5000000000000001E-2</c:v>
                </c:pt>
                <c:pt idx="1">
                  <c:v>0</c:v>
                </c:pt>
                <c:pt idx="2">
                  <c:v>-0.156</c:v>
                </c:pt>
                <c:pt idx="3">
                  <c:v>0</c:v>
                </c:pt>
                <c:pt idx="4">
                  <c:v>0</c:v>
                </c:pt>
                <c:pt idx="5">
                  <c:v>-0.13482336</c:v>
                </c:pt>
                <c:pt idx="6">
                  <c:v>0</c:v>
                </c:pt>
                <c:pt idx="7">
                  <c:v>0</c:v>
                </c:pt>
                <c:pt idx="8">
                  <c:v>0</c:v>
                </c:pt>
                <c:pt idx="9">
                  <c:v>-0.77699999999999991</c:v>
                </c:pt>
              </c:numCache>
            </c:numRef>
          </c:yVal>
          <c:smooth val="0"/>
          <c:extLst>
            <c:ext xmlns:c16="http://schemas.microsoft.com/office/drawing/2014/chart" uri="{C3380CC4-5D6E-409C-BE32-E72D297353CC}">
              <c16:uniqueId val="{00000001-82C4-4D0D-A11C-98602F22E9AC}"/>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0.8"/>
          <c:min val="-0.8"/>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4"/>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'Alesina et al'!$B$1</c:f>
              <c:strCache>
                <c:ptCount val="1"/>
                <c:pt idx="0">
                  <c:v>Santos et al. (1)</c:v>
                </c:pt>
              </c:strCache>
            </c:strRef>
          </c:tx>
          <c:spPr>
            <a:ln w="25400" cap="rnd">
              <a:solidFill>
                <a:srgbClr val="FF0000"/>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4B5C-4B79-A043-44AF876C3DB0}"/>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'Alesina et al'!$W$1:$X$1</c:f>
              <c:strCache>
                <c:ptCount val="1"/>
                <c:pt idx="0">
                  <c:v>Alesina et al. other spending</c:v>
                </c:pt>
              </c:strCache>
            </c:strRef>
          </c:tx>
          <c:spPr>
            <a:ln w="12700" cap="rnd">
              <a:solidFill>
                <a:srgbClr val="A50021"/>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al'!$W$3:$W$12</c:f>
              <c:numCache>
                <c:formatCode>General</c:formatCode>
                <c:ptCount val="10"/>
                <c:pt idx="0">
                  <c:v>0</c:v>
                </c:pt>
                <c:pt idx="1">
                  <c:v>0</c:v>
                </c:pt>
                <c:pt idx="2">
                  <c:v>0</c:v>
                </c:pt>
                <c:pt idx="3">
                  <c:v>0</c:v>
                </c:pt>
                <c:pt idx="4">
                  <c:v>0</c:v>
                </c:pt>
                <c:pt idx="5">
                  <c:v>-0.37076424000000002</c:v>
                </c:pt>
                <c:pt idx="6">
                  <c:v>0</c:v>
                </c:pt>
                <c:pt idx="7">
                  <c:v>0</c:v>
                </c:pt>
                <c:pt idx="8">
                  <c:v>0</c:v>
                </c:pt>
                <c:pt idx="9">
                  <c:v>0.26800000000000002</c:v>
                </c:pt>
              </c:numCache>
            </c:numRef>
          </c:yVal>
          <c:smooth val="0"/>
          <c:extLst>
            <c:ext xmlns:c16="http://schemas.microsoft.com/office/drawing/2014/chart" uri="{C3380CC4-5D6E-409C-BE32-E72D297353CC}">
              <c16:uniqueId val="{00000001-4B5C-4B79-A043-44AF876C3DB0}"/>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1"/>
          <c:min val="-1"/>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'Alesina et al'!$B$1</c:f>
              <c:strCache>
                <c:ptCount val="1"/>
                <c:pt idx="0">
                  <c:v>Santos et al. (1)</c:v>
                </c:pt>
              </c:strCache>
            </c:strRef>
          </c:tx>
          <c:spPr>
            <a:ln w="25400" cap="rnd">
              <a:solidFill>
                <a:srgbClr val="FF0000"/>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4224-41F6-93B9-404599DBE8C9}"/>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'Alesina et al'!$AC$1</c:f>
              <c:strCache>
                <c:ptCount val="1"/>
                <c:pt idx="0">
                  <c:v>Alesina et al. NYC expenditure</c:v>
                </c:pt>
              </c:strCache>
            </c:strRef>
          </c:tx>
          <c:spPr>
            <a:ln w="12700" cap="rnd">
              <a:solidFill>
                <a:srgbClr val="C00000"/>
              </a:solidFill>
              <a:round/>
            </a:ln>
            <a:effectLst/>
          </c:spPr>
          <c:marker>
            <c:symbol val="none"/>
          </c:marker>
          <c:xVal>
            <c:numRef>
              <c:f>'Alesina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'Alesina et al'!$AC$3:$AC$12</c:f>
              <c:numCache>
                <c:formatCode>General</c:formatCode>
                <c:ptCount val="10"/>
                <c:pt idx="0">
                  <c:v>-0.65500000000000003</c:v>
                </c:pt>
                <c:pt idx="1">
                  <c:v>-1.5569999999999999</c:v>
                </c:pt>
                <c:pt idx="2">
                  <c:v>-0.64500000000000002</c:v>
                </c:pt>
                <c:pt idx="3">
                  <c:v>0</c:v>
                </c:pt>
                <c:pt idx="4">
                  <c:v>0</c:v>
                </c:pt>
                <c:pt idx="5">
                  <c:v>-1.3482336000000001</c:v>
                </c:pt>
                <c:pt idx="6">
                  <c:v>-0.96801320000000002</c:v>
                </c:pt>
                <c:pt idx="7">
                  <c:v>-1.3690096000000003</c:v>
                </c:pt>
                <c:pt idx="8">
                  <c:v>-0.16510749999999999</c:v>
                </c:pt>
                <c:pt idx="9">
                  <c:v>-2.7969999999999997</c:v>
                </c:pt>
              </c:numCache>
            </c:numRef>
          </c:yVal>
          <c:smooth val="0"/>
          <c:extLst>
            <c:ext xmlns:c16="http://schemas.microsoft.com/office/drawing/2014/chart" uri="{C3380CC4-5D6E-409C-BE32-E72D297353CC}">
              <c16:uniqueId val="{00000001-4224-41F6-93B9-404599DBE8C9}"/>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3"/>
          <c:min val="-3"/>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1.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Monetary policy instrument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Instrument (annual)</c:v>
          </c:tx>
          <c:spPr>
            <a:ln w="31750" cap="rnd">
              <a:solidFill>
                <a:srgbClr val="0000CC"/>
              </a:solidFill>
              <a:round/>
            </a:ln>
            <a:effectLst/>
          </c:spPr>
          <c:marker>
            <c:symbol val="none"/>
          </c:marker>
          <c:xVal>
            <c:numRef>
              <c:f>'Data Corsetti et al'!$P$6:$P$21</c:f>
              <c:numCache>
                <c:formatCode>General</c:formatCode>
                <c:ptCount val="16"/>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numCache>
            </c:numRef>
          </c:xVal>
          <c:yVal>
            <c:numRef>
              <c:f>'Data Corsetti et al'!$Q$6:$Q$21</c:f>
              <c:numCache>
                <c:formatCode>General</c:formatCode>
                <c:ptCount val="16"/>
                <c:pt idx="0">
                  <c:v>2.6505376344086867E-2</c:v>
                </c:pt>
                <c:pt idx="1">
                  <c:v>0.16562365591397865</c:v>
                </c:pt>
                <c:pt idx="2">
                  <c:v>-5.8031182795699257E-2</c:v>
                </c:pt>
                <c:pt idx="3">
                  <c:v>5.0781720430107716E-2</c:v>
                </c:pt>
                <c:pt idx="4">
                  <c:v>-3.0223655913978562E-2</c:v>
                </c:pt>
                <c:pt idx="5">
                  <c:v>-2.9576344086021888E-2</c:v>
                </c:pt>
                <c:pt idx="6">
                  <c:v>-3.332150537634293E-2</c:v>
                </c:pt>
                <c:pt idx="7">
                  <c:v>-0.22255268817204388</c:v>
                </c:pt>
                <c:pt idx="8">
                  <c:v>8.744623655914037E-2</c:v>
                </c:pt>
                <c:pt idx="9">
                  <c:v>-0.17246451612903213</c:v>
                </c:pt>
                <c:pt idx="10">
                  <c:v>-0.17696236559139841</c:v>
                </c:pt>
                <c:pt idx="11">
                  <c:v>-1.1475268817204384E-2</c:v>
                </c:pt>
                <c:pt idx="12">
                  <c:v>-9.3118279569892812E-3</c:v>
                </c:pt>
                <c:pt idx="13">
                  <c:v>-2.6701075268817237E-2</c:v>
                </c:pt>
                <c:pt idx="14">
                  <c:v>1.0125806451612859E-2</c:v>
                </c:pt>
                <c:pt idx="15">
                  <c:v>0.10358172043010747</c:v>
                </c:pt>
              </c:numCache>
            </c:numRef>
          </c:yVal>
          <c:smooth val="0"/>
          <c:extLst>
            <c:ext xmlns:c16="http://schemas.microsoft.com/office/drawing/2014/chart" uri="{C3380CC4-5D6E-409C-BE32-E72D297353CC}">
              <c16:uniqueId val="{00000000-693D-4889-A3D3-D14C4B0EF682}"/>
            </c:ext>
          </c:extLst>
        </c:ser>
        <c:ser>
          <c:idx val="2"/>
          <c:order val="1"/>
          <c:tx>
            <c:v>Instrument (quarterly)</c:v>
          </c:tx>
          <c:spPr>
            <a:ln w="12700" cap="rnd">
              <a:solidFill>
                <a:srgbClr val="3399FF"/>
              </a:solidFill>
              <a:round/>
            </a:ln>
            <a:effectLst/>
          </c:spPr>
          <c:marker>
            <c:symbol val="none"/>
          </c:marker>
          <c:xVal>
            <c:numRef>
              <c:f>'Data Corsetti et al'!$B$6:$B$69</c:f>
              <c:numCache>
                <c:formatCode>General</c:formatCode>
                <c:ptCount val="64"/>
                <c:pt idx="0">
                  <c:v>2001</c:v>
                </c:pt>
                <c:pt idx="1">
                  <c:v>2001.25</c:v>
                </c:pt>
                <c:pt idx="2">
                  <c:v>2001.5</c:v>
                </c:pt>
                <c:pt idx="3">
                  <c:v>2001.75</c:v>
                </c:pt>
                <c:pt idx="4">
                  <c:v>2002</c:v>
                </c:pt>
                <c:pt idx="5">
                  <c:v>2002.25</c:v>
                </c:pt>
                <c:pt idx="6">
                  <c:v>2002.5</c:v>
                </c:pt>
                <c:pt idx="7">
                  <c:v>2002.75</c:v>
                </c:pt>
                <c:pt idx="8">
                  <c:v>2003</c:v>
                </c:pt>
                <c:pt idx="9">
                  <c:v>2003.25</c:v>
                </c:pt>
                <c:pt idx="10">
                  <c:v>2003.5</c:v>
                </c:pt>
                <c:pt idx="11">
                  <c:v>2003.75</c:v>
                </c:pt>
                <c:pt idx="12">
                  <c:v>2004</c:v>
                </c:pt>
                <c:pt idx="13">
                  <c:v>2004.25</c:v>
                </c:pt>
                <c:pt idx="14">
                  <c:v>2004.5</c:v>
                </c:pt>
                <c:pt idx="15">
                  <c:v>2004.75</c:v>
                </c:pt>
                <c:pt idx="16">
                  <c:v>2005</c:v>
                </c:pt>
                <c:pt idx="17">
                  <c:v>2005.25</c:v>
                </c:pt>
                <c:pt idx="18">
                  <c:v>2005.5</c:v>
                </c:pt>
                <c:pt idx="19">
                  <c:v>2005.75</c:v>
                </c:pt>
                <c:pt idx="20">
                  <c:v>2006</c:v>
                </c:pt>
                <c:pt idx="21">
                  <c:v>2006.25</c:v>
                </c:pt>
                <c:pt idx="22">
                  <c:v>2006.5</c:v>
                </c:pt>
                <c:pt idx="23">
                  <c:v>2006.75</c:v>
                </c:pt>
                <c:pt idx="24">
                  <c:v>2007</c:v>
                </c:pt>
                <c:pt idx="25">
                  <c:v>2007.25</c:v>
                </c:pt>
                <c:pt idx="26">
                  <c:v>2007.5</c:v>
                </c:pt>
                <c:pt idx="27">
                  <c:v>2007.75</c:v>
                </c:pt>
                <c:pt idx="28">
                  <c:v>2008</c:v>
                </c:pt>
                <c:pt idx="29">
                  <c:v>2008.25</c:v>
                </c:pt>
                <c:pt idx="30">
                  <c:v>2008.5</c:v>
                </c:pt>
                <c:pt idx="31">
                  <c:v>2008.75</c:v>
                </c:pt>
                <c:pt idx="32">
                  <c:v>2009</c:v>
                </c:pt>
                <c:pt idx="33">
                  <c:v>2009.25</c:v>
                </c:pt>
                <c:pt idx="34">
                  <c:v>2009.5</c:v>
                </c:pt>
                <c:pt idx="35">
                  <c:v>2009.75</c:v>
                </c:pt>
                <c:pt idx="36">
                  <c:v>2010</c:v>
                </c:pt>
                <c:pt idx="37">
                  <c:v>2010.25</c:v>
                </c:pt>
                <c:pt idx="38">
                  <c:v>2010.5</c:v>
                </c:pt>
                <c:pt idx="39">
                  <c:v>2010.75</c:v>
                </c:pt>
                <c:pt idx="40">
                  <c:v>2011</c:v>
                </c:pt>
                <c:pt idx="41">
                  <c:v>2011.25</c:v>
                </c:pt>
                <c:pt idx="42">
                  <c:v>2011.5</c:v>
                </c:pt>
                <c:pt idx="43">
                  <c:v>2011.75</c:v>
                </c:pt>
                <c:pt idx="44">
                  <c:v>2012</c:v>
                </c:pt>
                <c:pt idx="45">
                  <c:v>2012.25</c:v>
                </c:pt>
                <c:pt idx="46">
                  <c:v>2012.5</c:v>
                </c:pt>
                <c:pt idx="47">
                  <c:v>2012.75</c:v>
                </c:pt>
                <c:pt idx="48">
                  <c:v>2013</c:v>
                </c:pt>
                <c:pt idx="49">
                  <c:v>2013.25</c:v>
                </c:pt>
                <c:pt idx="50">
                  <c:v>2013.5</c:v>
                </c:pt>
                <c:pt idx="51">
                  <c:v>2013.75</c:v>
                </c:pt>
                <c:pt idx="52">
                  <c:v>2014</c:v>
                </c:pt>
                <c:pt idx="53">
                  <c:v>2014.25</c:v>
                </c:pt>
                <c:pt idx="54">
                  <c:v>2014.5</c:v>
                </c:pt>
                <c:pt idx="55">
                  <c:v>2014.75</c:v>
                </c:pt>
                <c:pt idx="56">
                  <c:v>2015</c:v>
                </c:pt>
                <c:pt idx="57">
                  <c:v>2015.25</c:v>
                </c:pt>
                <c:pt idx="58">
                  <c:v>2015.5</c:v>
                </c:pt>
                <c:pt idx="59">
                  <c:v>2015.75</c:v>
                </c:pt>
                <c:pt idx="60">
                  <c:v>2016</c:v>
                </c:pt>
                <c:pt idx="61">
                  <c:v>2016.25</c:v>
                </c:pt>
                <c:pt idx="62">
                  <c:v>2016.5</c:v>
                </c:pt>
                <c:pt idx="63">
                  <c:v>2016.75</c:v>
                </c:pt>
              </c:numCache>
            </c:numRef>
          </c:xVal>
          <c:yVal>
            <c:numRef>
              <c:f>'Data Corsetti et al'!$E$6:$E$69</c:f>
              <c:numCache>
                <c:formatCode>General</c:formatCode>
                <c:ptCount val="64"/>
                <c:pt idx="0">
                  <c:v>4.9086021505376956E-2</c:v>
                </c:pt>
                <c:pt idx="1">
                  <c:v>0.13795698924731112</c:v>
                </c:pt>
                <c:pt idx="2">
                  <c:v>-2.4193548387089381E-3</c:v>
                </c:pt>
                <c:pt idx="3">
                  <c:v>-0.15811827956989227</c:v>
                </c:pt>
                <c:pt idx="4">
                  <c:v>8.8145161290322807E-2</c:v>
                </c:pt>
                <c:pt idx="5">
                  <c:v>0.1147580645161291</c:v>
                </c:pt>
                <c:pt idx="6">
                  <c:v>-3.6231182795699257E-2</c:v>
                </c:pt>
                <c:pt idx="7">
                  <c:v>-1.0483870967740185E-3</c:v>
                </c:pt>
                <c:pt idx="8">
                  <c:v>-2.0994623655913789E-2</c:v>
                </c:pt>
                <c:pt idx="9">
                  <c:v>-5.1021505376344027E-2</c:v>
                </c:pt>
                <c:pt idx="10">
                  <c:v>-2.9827956989249209E-3</c:v>
                </c:pt>
                <c:pt idx="11">
                  <c:v>1.6967741935483477E-2</c:v>
                </c:pt>
                <c:pt idx="12">
                  <c:v>-5.6026881720429821E-2</c:v>
                </c:pt>
                <c:pt idx="13">
                  <c:v>9.8175268817204134E-2</c:v>
                </c:pt>
                <c:pt idx="14">
                  <c:v>-3.3161290322579096E-3</c:v>
                </c:pt>
                <c:pt idx="15">
                  <c:v>1.1949462365591317E-2</c:v>
                </c:pt>
                <c:pt idx="16">
                  <c:v>-5.0634408602150745E-2</c:v>
                </c:pt>
                <c:pt idx="17">
                  <c:v>-3.3060215053763456E-2</c:v>
                </c:pt>
                <c:pt idx="18">
                  <c:v>5.352795698924738E-2</c:v>
                </c:pt>
                <c:pt idx="19">
                  <c:v>-5.6989247311733341E-5</c:v>
                </c:pt>
                <c:pt idx="20">
                  <c:v>-2.6795698924731229E-2</c:v>
                </c:pt>
                <c:pt idx="21">
                  <c:v>-6.1873118279570434E-2</c:v>
                </c:pt>
                <c:pt idx="22">
                  <c:v>2.4416129032258267E-2</c:v>
                </c:pt>
                <c:pt idx="23">
                  <c:v>3.4676344086021521E-2</c:v>
                </c:pt>
                <c:pt idx="24">
                  <c:v>2.5961290322580998E-2</c:v>
                </c:pt>
                <c:pt idx="25">
                  <c:v>9.5075268817206102E-3</c:v>
                </c:pt>
                <c:pt idx="26">
                  <c:v>-2.0976344086021229E-2</c:v>
                </c:pt>
                <c:pt idx="27">
                  <c:v>-4.7813978494623308E-2</c:v>
                </c:pt>
                <c:pt idx="28">
                  <c:v>-4.2878494623656373E-2</c:v>
                </c:pt>
                <c:pt idx="29">
                  <c:v>5.9681720430107159E-2</c:v>
                </c:pt>
                <c:pt idx="30">
                  <c:v>-6.9912903225806233E-2</c:v>
                </c:pt>
                <c:pt idx="31">
                  <c:v>-0.16944301075268842</c:v>
                </c:pt>
                <c:pt idx="32">
                  <c:v>0.14060752688172076</c:v>
                </c:pt>
                <c:pt idx="33">
                  <c:v>8.6586021505376365E-2</c:v>
                </c:pt>
                <c:pt idx="34">
                  <c:v>-6.7338709677419117E-2</c:v>
                </c:pt>
                <c:pt idx="35">
                  <c:v>-7.240860215053764E-2</c:v>
                </c:pt>
                <c:pt idx="36">
                  <c:v>-0.11377956989247297</c:v>
                </c:pt>
                <c:pt idx="37">
                  <c:v>-5.3336559139784911E-2</c:v>
                </c:pt>
                <c:pt idx="38">
                  <c:v>2.6710752688172058E-2</c:v>
                </c:pt>
                <c:pt idx="39">
                  <c:v>-3.2059139784946317E-2</c:v>
                </c:pt>
                <c:pt idx="40">
                  <c:v>4.9338709677419143E-2</c:v>
                </c:pt>
                <c:pt idx="41">
                  <c:v>4.4650537634408412E-2</c:v>
                </c:pt>
                <c:pt idx="42">
                  <c:v>-0.21804838709677432</c:v>
                </c:pt>
                <c:pt idx="43">
                  <c:v>-5.2903225806451654E-2</c:v>
                </c:pt>
                <c:pt idx="44">
                  <c:v>-3.0091397849462392E-2</c:v>
                </c:pt>
                <c:pt idx="45">
                  <c:v>2.3411827956989241E-2</c:v>
                </c:pt>
                <c:pt idx="46">
                  <c:v>-2.7908602150537649E-2</c:v>
                </c:pt>
                <c:pt idx="47">
                  <c:v>2.3112903225806419E-2</c:v>
                </c:pt>
                <c:pt idx="48">
                  <c:v>1.559139784946236E-2</c:v>
                </c:pt>
                <c:pt idx="49">
                  <c:v>-5.2795698924731202E-3</c:v>
                </c:pt>
                <c:pt idx="50">
                  <c:v>-1.3166666666666682E-2</c:v>
                </c:pt>
                <c:pt idx="51">
                  <c:v>-6.4569892473118401E-3</c:v>
                </c:pt>
                <c:pt idx="52">
                  <c:v>1.3161290322580652E-2</c:v>
                </c:pt>
                <c:pt idx="53">
                  <c:v>2.5390322580645074E-2</c:v>
                </c:pt>
                <c:pt idx="54">
                  <c:v>-2.8935483870967692E-2</c:v>
                </c:pt>
                <c:pt idx="55">
                  <c:v>-3.6317204301075275E-2</c:v>
                </c:pt>
                <c:pt idx="56">
                  <c:v>6.9086021505376446E-3</c:v>
                </c:pt>
                <c:pt idx="57">
                  <c:v>6.5817204301075252E-3</c:v>
                </c:pt>
                <c:pt idx="58">
                  <c:v>-2.718279569892481E-3</c:v>
                </c:pt>
                <c:pt idx="59">
                  <c:v>-6.4623655913982983E-4</c:v>
                </c:pt>
                <c:pt idx="60">
                  <c:v>5.081935483870971E-2</c:v>
                </c:pt>
                <c:pt idx="61">
                  <c:v>4.5143010752688152E-2</c:v>
                </c:pt>
                <c:pt idx="62">
                  <c:v>5.4838709677414632E-4</c:v>
                </c:pt>
                <c:pt idx="63">
                  <c:v>7.0709677419354524E-3</c:v>
                </c:pt>
              </c:numCache>
            </c:numRef>
          </c:yVal>
          <c:smooth val="0"/>
          <c:extLst>
            <c:ext xmlns:c16="http://schemas.microsoft.com/office/drawing/2014/chart" uri="{C3380CC4-5D6E-409C-BE32-E72D297353CC}">
              <c16:uniqueId val="{00000001-693D-4889-A3D3-D14C4B0EF682}"/>
            </c:ext>
          </c:extLst>
        </c:ser>
        <c:dLbls>
          <c:showLegendKey val="0"/>
          <c:showVal val="0"/>
          <c:showCatName val="0"/>
          <c:showSerName val="0"/>
          <c:showPercent val="0"/>
          <c:showBubbleSize val="0"/>
        </c:dLbls>
        <c:axId val="820962856"/>
        <c:axId val="820965152"/>
      </c:scatterChart>
      <c:valAx>
        <c:axId val="820962856"/>
        <c:scaling>
          <c:orientation val="minMax"/>
          <c:max val="2016"/>
          <c:min val="200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965152"/>
        <c:crosses val="autoZero"/>
        <c:crossBetween val="midCat"/>
        <c:majorUnit val="1"/>
      </c:valAx>
      <c:valAx>
        <c:axId val="82096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9628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'Corsetti et al'!$B$1</c:f>
              <c:strCache>
                <c:ptCount val="1"/>
                <c:pt idx="0">
                  <c:v>Santos et al. (1)</c:v>
                </c:pt>
              </c:strCache>
            </c:strRef>
          </c:tx>
          <c:spPr>
            <a:ln w="25400" cap="rnd">
              <a:solidFill>
                <a:srgbClr val="FF0000"/>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04BC-4314-8B69-282448C33892}"/>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'Corsetti et al'!$E$1</c:f>
              <c:strCache>
                <c:ptCount val="1"/>
                <c:pt idx="0">
                  <c:v>Corsetti et al. - monetary instrument (2)</c:v>
                </c:pt>
              </c:strCache>
            </c:strRef>
          </c:tx>
          <c:spPr>
            <a:ln w="12700" cap="rnd">
              <a:solidFill>
                <a:srgbClr val="A50021"/>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al'!$E$3:$E$12</c:f>
              <c:numCache>
                <c:formatCode>General</c:formatCode>
                <c:ptCount val="10"/>
                <c:pt idx="0">
                  <c:v>3.0223655913978562E-2</c:v>
                </c:pt>
                <c:pt idx="1">
                  <c:v>2.9576344086021888E-2</c:v>
                </c:pt>
                <c:pt idx="2">
                  <c:v>3.332150537634293E-2</c:v>
                </c:pt>
                <c:pt idx="3">
                  <c:v>0.22255268817204388</c:v>
                </c:pt>
                <c:pt idx="4">
                  <c:v>-8.744623655914037E-2</c:v>
                </c:pt>
                <c:pt idx="5">
                  <c:v>0.17246451612903213</c:v>
                </c:pt>
                <c:pt idx="6">
                  <c:v>0.17696236559139841</c:v>
                </c:pt>
                <c:pt idx="7">
                  <c:v>1.1475268817204384E-2</c:v>
                </c:pt>
                <c:pt idx="8">
                  <c:v>9.3118279569892812E-3</c:v>
                </c:pt>
                <c:pt idx="9">
                  <c:v>2.6701075268817237E-2</c:v>
                </c:pt>
              </c:numCache>
            </c:numRef>
          </c:yVal>
          <c:smooth val="0"/>
          <c:extLst>
            <c:ext xmlns:c16="http://schemas.microsoft.com/office/drawing/2014/chart" uri="{C3380CC4-5D6E-409C-BE32-E72D297353CC}">
              <c16:uniqueId val="{00000001-04BC-4314-8B69-282448C33892}"/>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0.25"/>
          <c:min val="-0.25"/>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12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'Corsetti et al'!$B$1</c:f>
              <c:strCache>
                <c:ptCount val="1"/>
                <c:pt idx="0">
                  <c:v>Santos et al. (1)</c:v>
                </c:pt>
              </c:strCache>
            </c:strRef>
          </c:tx>
          <c:spPr>
            <a:ln w="25400" cap="rnd">
              <a:solidFill>
                <a:srgbClr val="FF0000"/>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F032-45C1-91F1-4B4917C2DABF}"/>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'Corsetti et al'!$H$1</c:f>
              <c:strCache>
                <c:ptCount val="1"/>
                <c:pt idx="0">
                  <c:v>Corsetti et al. - monetary instrument (3:I)</c:v>
                </c:pt>
              </c:strCache>
            </c:strRef>
          </c:tx>
          <c:spPr>
            <a:ln w="12700" cap="rnd">
              <a:solidFill>
                <a:srgbClr val="A50021"/>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al'!$H$3:$H$12</c:f>
              <c:numCache>
                <c:formatCode>General</c:formatCode>
                <c:ptCount val="10"/>
                <c:pt idx="0">
                  <c:v>4.3066666666666835E-3</c:v>
                </c:pt>
                <c:pt idx="1">
                  <c:v>2.1563440860215498E-3</c:v>
                </c:pt>
                <c:pt idx="2">
                  <c:v>-1.4716989247312035E-2</c:v>
                </c:pt>
                <c:pt idx="3">
                  <c:v>2.4379999999999995E-2</c:v>
                </c:pt>
                <c:pt idx="4">
                  <c:v>1.5900215053763329E-2</c:v>
                </c:pt>
                <c:pt idx="5">
                  <c:v>5.6030537634408503E-2</c:v>
                </c:pt>
                <c:pt idx="6">
                  <c:v>2.5881505376344205E-2</c:v>
                </c:pt>
                <c:pt idx="7">
                  <c:v>6.1107956989247356E-2</c:v>
                </c:pt>
                <c:pt idx="8">
                  <c:v>1.5301075268817346E-3</c:v>
                </c:pt>
                <c:pt idx="9">
                  <c:v>2.0015053763440976E-3</c:v>
                </c:pt>
              </c:numCache>
            </c:numRef>
          </c:yVal>
          <c:smooth val="0"/>
          <c:extLst>
            <c:ext xmlns:c16="http://schemas.microsoft.com/office/drawing/2014/chart" uri="{C3380CC4-5D6E-409C-BE32-E72D297353CC}">
              <c16:uniqueId val="{00000001-F032-45C1-91F1-4B4917C2DABF}"/>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7.0000000000000007E-2"/>
          <c:min val="-7.0000000000000007E-2"/>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3.5000000000000003E-2"/>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'Corsetti et al'!$B$1</c:f>
              <c:strCache>
                <c:ptCount val="1"/>
                <c:pt idx="0">
                  <c:v>Santos et al. (1)</c:v>
                </c:pt>
              </c:strCache>
            </c:strRef>
          </c:tx>
          <c:spPr>
            <a:ln w="25400" cap="rnd">
              <a:solidFill>
                <a:srgbClr val="FF0000"/>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6C68-40D3-BD41-37FF6F4399B7}"/>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'Corsetti et al'!$N$1</c:f>
              <c:strCache>
                <c:ptCount val="1"/>
                <c:pt idx="0">
                  <c:v>Corsetti et al. - monetary instrument (3:III)</c:v>
                </c:pt>
              </c:strCache>
            </c:strRef>
          </c:tx>
          <c:spPr>
            <a:ln w="12700" cap="rnd">
              <a:solidFill>
                <a:srgbClr val="A50021"/>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al'!$N$3:$N$12</c:f>
              <c:numCache>
                <c:formatCode>General</c:formatCode>
                <c:ptCount val="10"/>
                <c:pt idx="0">
                  <c:v>1.1403870967741958E-2</c:v>
                </c:pt>
                <c:pt idx="1">
                  <c:v>7.2301075268817812E-4</c:v>
                </c:pt>
                <c:pt idx="2">
                  <c:v>1.523999999999986E-2</c:v>
                </c:pt>
                <c:pt idx="3">
                  <c:v>1.6389032258064623E-2</c:v>
                </c:pt>
                <c:pt idx="4">
                  <c:v>5.2666666666665194E-3</c:v>
                </c:pt>
                <c:pt idx="5">
                  <c:v>2.4625161290322599E-2</c:v>
                </c:pt>
                <c:pt idx="6">
                  <c:v>4.141075268817216E-2</c:v>
                </c:pt>
                <c:pt idx="7">
                  <c:v>-8.2322580645159509E-4</c:v>
                </c:pt>
                <c:pt idx="8">
                  <c:v>-7.6989247311827426E-4</c:v>
                </c:pt>
                <c:pt idx="9">
                  <c:v>3.9584946236559185E-3</c:v>
                </c:pt>
              </c:numCache>
            </c:numRef>
          </c:yVal>
          <c:smooth val="0"/>
          <c:extLst>
            <c:ext xmlns:c16="http://schemas.microsoft.com/office/drawing/2014/chart" uri="{C3380CC4-5D6E-409C-BE32-E72D297353CC}">
              <c16:uniqueId val="{00000001-6C68-40D3-BD41-37FF6F4399B7}"/>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5.000000000000001E-2"/>
          <c:min val="-5.000000000000001E-2"/>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2.5000000000000005E-2"/>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'Corsetti et al'!$B$1</c:f>
              <c:strCache>
                <c:ptCount val="1"/>
                <c:pt idx="0">
                  <c:v>Santos et al. (1)</c:v>
                </c:pt>
              </c:strCache>
            </c:strRef>
          </c:tx>
          <c:spPr>
            <a:ln w="25400" cap="rnd">
              <a:solidFill>
                <a:srgbClr val="FF0000"/>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F243-4C65-862E-E6C3E027AF2C}"/>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'Corsetti et al'!$Q$1</c:f>
              <c:strCache>
                <c:ptCount val="1"/>
                <c:pt idx="0">
                  <c:v>Corsetti et al. - monetary instrument (3:IV)</c:v>
                </c:pt>
              </c:strCache>
            </c:strRef>
          </c:tx>
          <c:spPr>
            <a:ln w="12700" cap="rnd">
              <a:solidFill>
                <a:srgbClr val="A50021"/>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al'!$Q$3:$Q$12</c:f>
              <c:numCache>
                <c:formatCode>General</c:formatCode>
                <c:ptCount val="10"/>
                <c:pt idx="0">
                  <c:v>1.3651612903225896E-2</c:v>
                </c:pt>
                <c:pt idx="1">
                  <c:v>-6.5376344086021925E-3</c:v>
                </c:pt>
                <c:pt idx="2">
                  <c:v>8.4959139784946281E-3</c:v>
                </c:pt>
                <c:pt idx="3">
                  <c:v>-9.5038709677419293E-3</c:v>
                </c:pt>
                <c:pt idx="4">
                  <c:v>4.4055483870967652E-2</c:v>
                </c:pt>
                <c:pt idx="5">
                  <c:v>-7.0608602150536767E-3</c:v>
                </c:pt>
                <c:pt idx="6">
                  <c:v>4.6596129032258141E-2</c:v>
                </c:pt>
                <c:pt idx="7">
                  <c:v>-5.7855913978494501E-3</c:v>
                </c:pt>
                <c:pt idx="8">
                  <c:v>-2.7296774193548167E-3</c:v>
                </c:pt>
                <c:pt idx="9">
                  <c:v>5.2744086021505442E-3</c:v>
                </c:pt>
              </c:numCache>
            </c:numRef>
          </c:yVal>
          <c:smooth val="0"/>
          <c:extLst>
            <c:ext xmlns:c16="http://schemas.microsoft.com/office/drawing/2014/chart" uri="{C3380CC4-5D6E-409C-BE32-E72D297353CC}">
              <c16:uniqueId val="{00000001-F243-4C65-862E-E6C3E027AF2C}"/>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5.000000000000001E-2"/>
          <c:min val="-5.000000000000001E-2"/>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2.5000000000000005E-2"/>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'Corsetti et al'!$B$1</c:f>
              <c:strCache>
                <c:ptCount val="1"/>
                <c:pt idx="0">
                  <c:v>Santos et al. (1)</c:v>
                </c:pt>
              </c:strCache>
            </c:strRef>
          </c:tx>
          <c:spPr>
            <a:ln w="25400" cap="rnd">
              <a:solidFill>
                <a:srgbClr val="FF0000"/>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F651-4D26-9178-759B3F1CF012}"/>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'Corsetti et al'!$K$1</c:f>
              <c:strCache>
                <c:ptCount val="1"/>
                <c:pt idx="0">
                  <c:v>Corsetti et al. - monetary instrument (3:II)</c:v>
                </c:pt>
              </c:strCache>
            </c:strRef>
          </c:tx>
          <c:spPr>
            <a:ln w="12700" cap="rnd">
              <a:solidFill>
                <a:srgbClr val="A50021"/>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al'!$K$3:$K$12</c:f>
              <c:numCache>
                <c:formatCode>General</c:formatCode>
                <c:ptCount val="10"/>
                <c:pt idx="0">
                  <c:v>3.6548387096774467E-3</c:v>
                </c:pt>
                <c:pt idx="1">
                  <c:v>5.9266666666667241E-3</c:v>
                </c:pt>
                <c:pt idx="2">
                  <c:v>-2.7096774193572092E-4</c:v>
                </c:pt>
                <c:pt idx="3">
                  <c:v>5.4073333333333438E-2</c:v>
                </c:pt>
                <c:pt idx="4">
                  <c:v>1.639935483870961E-2</c:v>
                </c:pt>
                <c:pt idx="5">
                  <c:v>4.8974623655913957E-2</c:v>
                </c:pt>
                <c:pt idx="6">
                  <c:v>4.1804301075268946E-2</c:v>
                </c:pt>
                <c:pt idx="7">
                  <c:v>1.2875698924731208E-2</c:v>
                </c:pt>
                <c:pt idx="8">
                  <c:v>-2.7602150537634276E-3</c:v>
                </c:pt>
                <c:pt idx="9">
                  <c:v>6.6316129032258156E-3</c:v>
                </c:pt>
              </c:numCache>
            </c:numRef>
          </c:yVal>
          <c:smooth val="0"/>
          <c:extLst>
            <c:ext xmlns:c16="http://schemas.microsoft.com/office/drawing/2014/chart" uri="{C3380CC4-5D6E-409C-BE32-E72D297353CC}">
              <c16:uniqueId val="{00000001-F651-4D26-9178-759B3F1CF012}"/>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6.0000000000000012E-2"/>
          <c:min val="-6.0000000000000012E-2"/>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3.0000000000000006E-2"/>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'Corsetti et al'!$B$1</c:f>
              <c:strCache>
                <c:ptCount val="1"/>
                <c:pt idx="0">
                  <c:v>Santos et al. (1)</c:v>
                </c:pt>
              </c:strCache>
            </c:strRef>
          </c:tx>
          <c:spPr>
            <a:ln w="25400" cap="rnd">
              <a:solidFill>
                <a:srgbClr val="FF0000"/>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E8D6-4E40-AE23-59A3F1734E84}"/>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'Corsetti et al'!$W$1:$X$1</c:f>
              <c:strCache>
                <c:ptCount val="1"/>
                <c:pt idx="0">
                  <c:v>Corsetti et al. - monetary instrument (3:-II)</c:v>
                </c:pt>
              </c:strCache>
            </c:strRef>
          </c:tx>
          <c:spPr>
            <a:ln w="12700" cap="rnd">
              <a:solidFill>
                <a:srgbClr val="A50021"/>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al'!$W$3:$W$12</c:f>
              <c:numCache>
                <c:formatCode>General</c:formatCode>
                <c:ptCount val="10"/>
                <c:pt idx="0">
                  <c:v>-2.9462365591394201E-5</c:v>
                </c:pt>
                <c:pt idx="1">
                  <c:v>1.1403870967741958E-2</c:v>
                </c:pt>
                <c:pt idx="2">
                  <c:v>7.2301075268817812E-4</c:v>
                </c:pt>
                <c:pt idx="3">
                  <c:v>1.523999999999986E-2</c:v>
                </c:pt>
                <c:pt idx="4">
                  <c:v>1.6389032258064623E-2</c:v>
                </c:pt>
                <c:pt idx="5">
                  <c:v>5.2666666666665194E-3</c:v>
                </c:pt>
                <c:pt idx="6">
                  <c:v>2.4625161290322599E-2</c:v>
                </c:pt>
                <c:pt idx="7">
                  <c:v>4.141075268817216E-2</c:v>
                </c:pt>
                <c:pt idx="8">
                  <c:v>-8.2322580645159509E-4</c:v>
                </c:pt>
                <c:pt idx="9">
                  <c:v>-7.6989247311827426E-4</c:v>
                </c:pt>
              </c:numCache>
            </c:numRef>
          </c:yVal>
          <c:smooth val="0"/>
          <c:extLst>
            <c:ext xmlns:c16="http://schemas.microsoft.com/office/drawing/2014/chart" uri="{C3380CC4-5D6E-409C-BE32-E72D297353CC}">
              <c16:uniqueId val="{00000001-E8D6-4E40-AE23-59A3F1734E84}"/>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1"/>
          <c:min val="-1"/>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0.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'Corsetti et al'!$B$1</c:f>
              <c:strCache>
                <c:ptCount val="1"/>
                <c:pt idx="0">
                  <c:v>Santos et al. (1)</c:v>
                </c:pt>
              </c:strCache>
            </c:strRef>
          </c:tx>
          <c:spPr>
            <a:ln w="25400" cap="rnd">
              <a:solidFill>
                <a:srgbClr val="FF0000"/>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8D3B-4196-897B-F5C78F12D36A}"/>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'Corsetti et al'!$AC$1</c:f>
              <c:strCache>
                <c:ptCount val="1"/>
              </c:strCache>
            </c:strRef>
          </c:tx>
          <c:spPr>
            <a:ln w="12700" cap="rnd">
              <a:solidFill>
                <a:srgbClr val="C00000"/>
              </a:solidFill>
              <a:round/>
            </a:ln>
            <a:effectLst/>
          </c:spPr>
          <c:marker>
            <c:symbol val="none"/>
          </c:marker>
          <c:xVal>
            <c:numRef>
              <c:f>'Corsetti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'Corsetti et al'!$AC$3:$AC$12</c:f>
              <c:numCache>
                <c:formatCode>General</c:formatCode>
                <c:ptCount val="10"/>
              </c:numCache>
            </c:numRef>
          </c:yVal>
          <c:smooth val="0"/>
          <c:extLst>
            <c:ext xmlns:c16="http://schemas.microsoft.com/office/drawing/2014/chart" uri="{C3380CC4-5D6E-409C-BE32-E72D297353CC}">
              <c16:uniqueId val="{00000001-8D3B-4196-897B-F5C78F12D36A}"/>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3"/>
          <c:min val="-3"/>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1.5"/>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'Alves et al'!$B$1</c:f>
              <c:strCache>
                <c:ptCount val="1"/>
                <c:pt idx="0">
                  <c:v>Santos et al. (1)</c:v>
                </c:pt>
              </c:strCache>
            </c:strRef>
          </c:tx>
          <c:spPr>
            <a:ln w="25400" cap="rnd">
              <a:solidFill>
                <a:srgbClr val="FF0000"/>
              </a:solidFill>
              <a:round/>
            </a:ln>
            <a:effectLst/>
          </c:spPr>
          <c:marker>
            <c:symbol val="none"/>
          </c:marker>
          <c:xVal>
            <c:numRef>
              <c:f>'Alves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'Alves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28C1-430D-BB2B-BFAF4D367D81}"/>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'Alves et al'!$E$1</c:f>
              <c:strCache>
                <c:ptCount val="1"/>
                <c:pt idx="0">
                  <c:v>Alves et al. (-) public-wages shocks - announcement approach (2)</c:v>
                </c:pt>
              </c:strCache>
            </c:strRef>
          </c:tx>
          <c:spPr>
            <a:ln w="12700" cap="rnd">
              <a:solidFill>
                <a:srgbClr val="A50021"/>
              </a:solidFill>
              <a:round/>
            </a:ln>
            <a:effectLst/>
          </c:spPr>
          <c:marker>
            <c:symbol val="none"/>
          </c:marker>
          <c:xVal>
            <c:numRef>
              <c:f>'Alves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'Alves et al'!$E$3:$E$12</c:f>
              <c:numCache>
                <c:formatCode>General</c:formatCode>
                <c:ptCount val="10"/>
                <c:pt idx="6">
                  <c:v>-6.8581890081986785E-4</c:v>
                </c:pt>
                <c:pt idx="7">
                  <c:v>-2.0009311847388744E-3</c:v>
                </c:pt>
                <c:pt idx="8">
                  <c:v>2.2008123341947794E-3</c:v>
                </c:pt>
                <c:pt idx="9">
                  <c:v>1.8939911387860775E-4</c:v>
                </c:pt>
              </c:numCache>
            </c:numRef>
          </c:yVal>
          <c:smooth val="0"/>
          <c:extLst>
            <c:ext xmlns:c16="http://schemas.microsoft.com/office/drawing/2014/chart" uri="{C3380CC4-5D6E-409C-BE32-E72D297353CC}">
              <c16:uniqueId val="{00000001-28C1-430D-BB2B-BFAF4D367D81}"/>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2.5000000000000005E-3"/>
          <c:min val="-2.5000000000000005E-3"/>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1.2500000000000002E-3"/>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'Alves et al'!$B$1</c:f>
              <c:strCache>
                <c:ptCount val="1"/>
                <c:pt idx="0">
                  <c:v>Santos et al. (1)</c:v>
                </c:pt>
              </c:strCache>
            </c:strRef>
          </c:tx>
          <c:spPr>
            <a:ln w="25400" cap="rnd">
              <a:solidFill>
                <a:srgbClr val="FF0000"/>
              </a:solidFill>
              <a:round/>
            </a:ln>
            <a:effectLst/>
          </c:spPr>
          <c:marker>
            <c:symbol val="none"/>
          </c:marker>
          <c:xVal>
            <c:numRef>
              <c:f>'Alves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'Alves et al'!$B$3:$B$12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5031-4092-A99C-C46BE56E19DB}"/>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'Alves et al'!$H$1</c:f>
              <c:strCache>
                <c:ptCount val="1"/>
                <c:pt idx="0">
                  <c:v>Alves et al. (-) public-wages shocks - payment approach (2)</c:v>
                </c:pt>
              </c:strCache>
            </c:strRef>
          </c:tx>
          <c:spPr>
            <a:ln w="12700" cap="rnd">
              <a:solidFill>
                <a:srgbClr val="A50021"/>
              </a:solidFill>
              <a:round/>
            </a:ln>
            <a:effectLst/>
          </c:spPr>
          <c:marker>
            <c:symbol val="none"/>
          </c:marker>
          <c:xVal>
            <c:numRef>
              <c:f>'Alves et al'!$A$3:$A$12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'Alves et al'!$H$3:$H$12</c:f>
              <c:numCache>
                <c:formatCode>General</c:formatCode>
                <c:ptCount val="10"/>
                <c:pt idx="6">
                  <c:v>-6.8941328208893538E-4</c:v>
                </c:pt>
                <c:pt idx="7">
                  <c:v>-2.0646629855036736E-3</c:v>
                </c:pt>
                <c:pt idx="8">
                  <c:v>2.2030628751963377E-3</c:v>
                </c:pt>
                <c:pt idx="9">
                  <c:v>2.9798902687616646E-4</c:v>
                </c:pt>
              </c:numCache>
            </c:numRef>
          </c:yVal>
          <c:smooth val="0"/>
          <c:extLst>
            <c:ext xmlns:c16="http://schemas.microsoft.com/office/drawing/2014/chart" uri="{C3380CC4-5D6E-409C-BE32-E72D297353CC}">
              <c16:uniqueId val="{00000001-5031-4092-A99C-C46BE56E19DB}"/>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2.5000000000000005E-3"/>
          <c:min val="-2.5000000000000005E-3"/>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1.2500000000000002E-3"/>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Shocks to foreign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[2]Sheet1!$A$43:$A$66</c:f>
              <c:numCache>
                <c:formatCode>General</c:formatCode>
                <c:ptCount val="24"/>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pt idx="13">
                  <c:v>2009</c:v>
                </c:pt>
                <c:pt idx="14">
                  <c:v>2010</c:v>
                </c:pt>
                <c:pt idx="15">
                  <c:v>2011</c:v>
                </c:pt>
                <c:pt idx="16">
                  <c:v>2012</c:v>
                </c:pt>
                <c:pt idx="17">
                  <c:v>2013</c:v>
                </c:pt>
                <c:pt idx="18">
                  <c:v>2014</c:v>
                </c:pt>
                <c:pt idx="19">
                  <c:v>2015</c:v>
                </c:pt>
                <c:pt idx="20">
                  <c:v>2016</c:v>
                </c:pt>
                <c:pt idx="21">
                  <c:v>2017</c:v>
                </c:pt>
                <c:pt idx="22">
                  <c:v>2018</c:v>
                </c:pt>
                <c:pt idx="23">
                  <c:v>2019</c:v>
                </c:pt>
              </c:numCache>
            </c:numRef>
          </c:xVal>
          <c:yVal>
            <c:numRef>
              <c:f>[2]Sheet1!$CD$43:$CD$66</c:f>
              <c:numCache>
                <c:formatCode>General</c:formatCode>
                <c:ptCount val="24"/>
                <c:pt idx="0">
                  <c:v>-1.6304049093349704E-3</c:v>
                </c:pt>
                <c:pt idx="1">
                  <c:v>4.5074002937042223E-3</c:v>
                </c:pt>
                <c:pt idx="2">
                  <c:v>4.8576546588918745E-4</c:v>
                </c:pt>
                <c:pt idx="3">
                  <c:v>5.5560797959604002E-3</c:v>
                </c:pt>
                <c:pt idx="4">
                  <c:v>1.2430519593850775E-2</c:v>
                </c:pt>
                <c:pt idx="5">
                  <c:v>-1.0359447486623097E-2</c:v>
                </c:pt>
                <c:pt idx="6">
                  <c:v>-8.9196883077686806E-3</c:v>
                </c:pt>
                <c:pt idx="7">
                  <c:v>-3.2301019710452294E-3</c:v>
                </c:pt>
                <c:pt idx="8">
                  <c:v>8.4758694447106819E-3</c:v>
                </c:pt>
                <c:pt idx="9">
                  <c:v>6.0577779401764786E-3</c:v>
                </c:pt>
                <c:pt idx="10">
                  <c:v>9.4818182522491412E-3</c:v>
                </c:pt>
                <c:pt idx="11">
                  <c:v>5.2463907586908221E-3</c:v>
                </c:pt>
                <c:pt idx="12">
                  <c:v>-1.6069744900811145E-2</c:v>
                </c:pt>
                <c:pt idx="13">
                  <c:v>-5.2744878192932276E-2</c:v>
                </c:pt>
                <c:pt idx="14">
                  <c:v>8.1830317949087572E-3</c:v>
                </c:pt>
                <c:pt idx="15">
                  <c:v>-3.2163687500563753E-4</c:v>
                </c:pt>
                <c:pt idx="16">
                  <c:v>-5.1117292316682494E-3</c:v>
                </c:pt>
                <c:pt idx="17">
                  <c:v>-2.5418707519779815E-3</c:v>
                </c:pt>
                <c:pt idx="18">
                  <c:v>4.2174329041824166E-3</c:v>
                </c:pt>
                <c:pt idx="19">
                  <c:v>9.6564044845326436E-3</c:v>
                </c:pt>
                <c:pt idx="20">
                  <c:v>2.8996976663346885E-3</c:v>
                </c:pt>
                <c:pt idx="21">
                  <c:v>1.0650856744216952E-2</c:v>
                </c:pt>
                <c:pt idx="22">
                  <c:v>9.7327792762538223E-3</c:v>
                </c:pt>
                <c:pt idx="23">
                  <c:v>3.3476782115080539E-3</c:v>
                </c:pt>
              </c:numCache>
            </c:numRef>
          </c:yVal>
          <c:smooth val="0"/>
          <c:extLst>
            <c:ext xmlns:c16="http://schemas.microsoft.com/office/drawing/2014/chart" uri="{C3380CC4-5D6E-409C-BE32-E72D297353CC}">
              <c16:uniqueId val="{00000000-B262-40D8-B479-4CD4D57EB631}"/>
            </c:ext>
          </c:extLst>
        </c:ser>
        <c:dLbls>
          <c:showLegendKey val="0"/>
          <c:showVal val="0"/>
          <c:showCatName val="0"/>
          <c:showSerName val="0"/>
          <c:showPercent val="0"/>
          <c:showBubbleSize val="0"/>
        </c:dLbls>
        <c:axId val="1154520664"/>
        <c:axId val="1154520992"/>
      </c:scatterChart>
      <c:valAx>
        <c:axId val="1154520664"/>
        <c:scaling>
          <c:orientation val="minMax"/>
          <c:max val="2019"/>
          <c:min val="1996"/>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20992"/>
        <c:crosses val="autoZero"/>
        <c:crossBetween val="midCat"/>
        <c:majorUnit val="2"/>
      </c:valAx>
      <c:valAx>
        <c:axId val="1154520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5206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Demand shocks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'Foreign demand'!$B$1</c:f>
              <c:strCache>
                <c:ptCount val="1"/>
                <c:pt idx="0">
                  <c:v>Santos et al. (1)</c:v>
                </c:pt>
              </c:strCache>
            </c:strRef>
          </c:tx>
          <c:spPr>
            <a:ln w="25400" cap="rnd">
              <a:solidFill>
                <a:srgbClr val="FF0000"/>
              </a:solidFill>
              <a:round/>
            </a:ln>
            <a:effectLst/>
          </c:spPr>
          <c:marker>
            <c:symbol val="none"/>
          </c:marker>
          <c:xVal>
            <c:numRef>
              <c:f>'Foreign demand'!$A$3:$A$12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'Foreign demand'!$B$3:$B$12</c:f>
              <c:numCache>
                <c:formatCode>General</c:formatCode>
                <c:ptCount val="10"/>
                <c:pt idx="0">
                  <c:v>0.19</c:v>
                </c:pt>
                <c:pt idx="1">
                  <c:v>0.27960000000000002</c:v>
                </c:pt>
                <c:pt idx="2">
                  <c:v>0.24380000000000002</c:v>
                </c:pt>
                <c:pt idx="3">
                  <c:v>0.18961600000000001</c:v>
                </c:pt>
                <c:pt idx="4">
                  <c:v>-3.5000000000000003E-2</c:v>
                </c:pt>
                <c:pt idx="5">
                  <c:v>0.26990000000000003</c:v>
                </c:pt>
                <c:pt idx="6">
                  <c:v>0.1996</c:v>
                </c:pt>
                <c:pt idx="7">
                  <c:v>0.13240000000000002</c:v>
                </c:pt>
                <c:pt idx="8">
                  <c:v>0.26180000000000003</c:v>
                </c:pt>
                <c:pt idx="9">
                  <c:v>0.16620000000000001</c:v>
                </c:pt>
              </c:numCache>
            </c:numRef>
          </c:yVal>
          <c:smooth val="0"/>
          <c:extLst>
            <c:ext xmlns:c16="http://schemas.microsoft.com/office/drawing/2014/chart" uri="{C3380CC4-5D6E-409C-BE32-E72D297353CC}">
              <c16:uniqueId val="{00000000-0608-469B-8D3F-DCEAC69C8C5C}"/>
            </c:ext>
          </c:extLst>
        </c:ser>
        <c:dLbls>
          <c:showLegendKey val="0"/>
          <c:showVal val="0"/>
          <c:showCatName val="0"/>
          <c:showSerName val="0"/>
          <c:showPercent val="0"/>
          <c:showBubbleSize val="0"/>
        </c:dLbls>
        <c:axId val="812903200"/>
        <c:axId val="812903528"/>
      </c:scatterChart>
      <c:scatterChart>
        <c:scatterStyle val="lineMarker"/>
        <c:varyColors val="0"/>
        <c:ser>
          <c:idx val="1"/>
          <c:order val="1"/>
          <c:tx>
            <c:strRef>
              <c:f>'Foreign demand'!$E$1</c:f>
              <c:strCache>
                <c:ptCount val="1"/>
                <c:pt idx="0">
                  <c:v>Foreign-demand shocks (2)</c:v>
                </c:pt>
              </c:strCache>
            </c:strRef>
          </c:tx>
          <c:spPr>
            <a:ln w="12700" cap="rnd">
              <a:solidFill>
                <a:srgbClr val="A50021"/>
              </a:solidFill>
              <a:round/>
            </a:ln>
            <a:effectLst/>
          </c:spPr>
          <c:marker>
            <c:symbol val="none"/>
          </c:marker>
          <c:xVal>
            <c:numRef>
              <c:f>'Foreign demand'!$A$3:$A$12</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xVal>
          <c:yVal>
            <c:numRef>
              <c:f>'Foreign demand'!$E$3:$E$12</c:f>
              <c:numCache>
                <c:formatCode>General</c:formatCode>
                <c:ptCount val="10"/>
                <c:pt idx="0">
                  <c:v>6.0577779401764786E-3</c:v>
                </c:pt>
                <c:pt idx="1">
                  <c:v>9.4818182522491412E-3</c:v>
                </c:pt>
                <c:pt idx="2">
                  <c:v>5.2463907586908221E-3</c:v>
                </c:pt>
                <c:pt idx="3">
                  <c:v>-1.6069744900811145E-2</c:v>
                </c:pt>
                <c:pt idx="4">
                  <c:v>-5.2744878192932276E-2</c:v>
                </c:pt>
                <c:pt idx="5">
                  <c:v>8.1830317949087572E-3</c:v>
                </c:pt>
                <c:pt idx="6">
                  <c:v>-3.2163687500563753E-4</c:v>
                </c:pt>
                <c:pt idx="7">
                  <c:v>-5.1117292316682494E-3</c:v>
                </c:pt>
                <c:pt idx="8">
                  <c:v>-2.5418707519779815E-3</c:v>
                </c:pt>
                <c:pt idx="9">
                  <c:v>4.2174329041824166E-3</c:v>
                </c:pt>
              </c:numCache>
            </c:numRef>
          </c:yVal>
          <c:smooth val="0"/>
          <c:extLst>
            <c:ext xmlns:c16="http://schemas.microsoft.com/office/drawing/2014/chart" uri="{C3380CC4-5D6E-409C-BE32-E72D297353CC}">
              <c16:uniqueId val="{00000001-0608-469B-8D3F-DCEAC69C8C5C}"/>
            </c:ext>
          </c:extLst>
        </c:ser>
        <c:dLbls>
          <c:showLegendKey val="0"/>
          <c:showVal val="0"/>
          <c:showCatName val="0"/>
          <c:showSerName val="0"/>
          <c:showPercent val="0"/>
          <c:showBubbleSize val="0"/>
        </c:dLbls>
        <c:axId val="890171336"/>
        <c:axId val="890173632"/>
      </c:scatterChart>
      <c:valAx>
        <c:axId val="812903200"/>
        <c:scaling>
          <c:orientation val="minMax"/>
          <c:max val="2014"/>
          <c:min val="200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528"/>
        <c:crossesAt val="0"/>
        <c:crossBetween val="midCat"/>
      </c:valAx>
      <c:valAx>
        <c:axId val="812903528"/>
        <c:scaling>
          <c:orientation val="minMax"/>
          <c:min val="-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r>
                  <a:rPr lang="en-GB" b="1">
                    <a:solidFill>
                      <a:srgbClr val="FF0000"/>
                    </a:solidFill>
                  </a:rPr>
                  <a:t>Our</a:t>
                </a:r>
                <a:r>
                  <a:rPr lang="en-GB" b="1" baseline="0">
                    <a:solidFill>
                      <a:srgbClr val="FF0000"/>
                    </a:solidFill>
                  </a:rPr>
                  <a:t> micro shocks</a:t>
                </a:r>
                <a:endParaRPr lang="en-GB" b="1">
                  <a:solidFill>
                    <a:srgbClr val="FF0000"/>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rgbClr val="FF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903200"/>
        <c:crossesAt val="2005"/>
        <c:crossBetween val="midCat"/>
        <c:majorUnit val="0.2"/>
      </c:valAx>
      <c:valAx>
        <c:axId val="890173632"/>
        <c:scaling>
          <c:orientation val="minMax"/>
          <c:max val="7.0000000000000007E-2"/>
          <c:min val="-7.0000000000000007E-2"/>
        </c:scaling>
        <c:delete val="0"/>
        <c:axPos val="r"/>
        <c:title>
          <c:tx>
            <c:rich>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r>
                  <a:rPr lang="en-GB">
                    <a:solidFill>
                      <a:srgbClr val="A50021"/>
                    </a:solidFill>
                  </a:rPr>
                  <a:t>Macro</a:t>
                </a:r>
                <a:r>
                  <a:rPr lang="en-GB" baseline="0">
                    <a:solidFill>
                      <a:srgbClr val="A50021"/>
                    </a:solidFill>
                  </a:rPr>
                  <a:t> shocks</a:t>
                </a:r>
                <a:endParaRPr lang="en-GB">
                  <a:solidFill>
                    <a:srgbClr val="A5002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A5002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171336"/>
        <c:crosses val="max"/>
        <c:crossBetween val="midCat"/>
        <c:majorUnit val="3.5000000000000003E-2"/>
      </c:valAx>
      <c:valAx>
        <c:axId val="890171336"/>
        <c:scaling>
          <c:orientation val="minMax"/>
        </c:scaling>
        <c:delete val="1"/>
        <c:axPos val="b"/>
        <c:numFmt formatCode="General" sourceLinked="1"/>
        <c:majorTickMark val="out"/>
        <c:minorTickMark val="none"/>
        <c:tickLblPos val="nextTo"/>
        <c:crossAx val="890173632"/>
        <c:crossesAt val="0"/>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_rels/drawing6.xml.rels><?xml version="1.0" encoding="UTF-8" standalone="yes"?>
<Relationships xmlns="http://schemas.openxmlformats.org/package/2006/relationships"><Relationship Id="rId2" Type="http://schemas.openxmlformats.org/officeDocument/2006/relationships/chart" Target="../charts/chart27.xml"/><Relationship Id="rId1" Type="http://schemas.openxmlformats.org/officeDocument/2006/relationships/chart" Target="../charts/chart2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9.xml"/></Relationships>
</file>

<file path=xl/drawings/drawing1.xml><?xml version="1.0" encoding="utf-8"?>
<xdr:wsDr xmlns:xdr="http://schemas.openxmlformats.org/drawingml/2006/spreadsheetDrawing" xmlns:a="http://schemas.openxmlformats.org/drawingml/2006/main">
  <xdr:twoCellAnchor>
    <xdr:from>
      <xdr:col>20</xdr:col>
      <xdr:colOff>0</xdr:colOff>
      <xdr:row>4</xdr:row>
      <xdr:rowOff>219075</xdr:rowOff>
    </xdr:from>
    <xdr:to>
      <xdr:col>32</xdr:col>
      <xdr:colOff>0</xdr:colOff>
      <xdr:row>24</xdr:row>
      <xdr:rowOff>9525</xdr:rowOff>
    </xdr:to>
    <xdr:graphicFrame macro="">
      <xdr:nvGraphicFramePr>
        <xdr:cNvPr id="2" name="Chart 1">
          <a:extLst>
            <a:ext uri="{FF2B5EF4-FFF2-40B4-BE49-F238E27FC236}">
              <a16:creationId xmlns:a16="http://schemas.microsoft.com/office/drawing/2014/main" id="{959D0A4E-24C9-4B90-9A22-FAEA3F1F0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25</xdr:row>
      <xdr:rowOff>0</xdr:rowOff>
    </xdr:from>
    <xdr:to>
      <xdr:col>32</xdr:col>
      <xdr:colOff>0</xdr:colOff>
      <xdr:row>44</xdr:row>
      <xdr:rowOff>171450</xdr:rowOff>
    </xdr:to>
    <xdr:graphicFrame macro="">
      <xdr:nvGraphicFramePr>
        <xdr:cNvPr id="3" name="Chart 2">
          <a:extLst>
            <a:ext uri="{FF2B5EF4-FFF2-40B4-BE49-F238E27FC236}">
              <a16:creationId xmlns:a16="http://schemas.microsoft.com/office/drawing/2014/main" id="{3208A335-9BCC-47CC-9714-52ED7228EF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28</xdr:row>
      <xdr:rowOff>0</xdr:rowOff>
    </xdr:from>
    <xdr:to>
      <xdr:col>8</xdr:col>
      <xdr:colOff>304800</xdr:colOff>
      <xdr:row>42</xdr:row>
      <xdr:rowOff>76200</xdr:rowOff>
    </xdr:to>
    <xdr:graphicFrame macro="">
      <xdr:nvGraphicFramePr>
        <xdr:cNvPr id="2" name="Chart 1">
          <a:extLst>
            <a:ext uri="{FF2B5EF4-FFF2-40B4-BE49-F238E27FC236}">
              <a16:creationId xmlns:a16="http://schemas.microsoft.com/office/drawing/2014/main" id="{33774D93-C311-4CB0-B47E-D16DD4675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43</xdr:row>
      <xdr:rowOff>0</xdr:rowOff>
    </xdr:from>
    <xdr:to>
      <xdr:col>8</xdr:col>
      <xdr:colOff>304800</xdr:colOff>
      <xdr:row>57</xdr:row>
      <xdr:rowOff>76200</xdr:rowOff>
    </xdr:to>
    <xdr:graphicFrame macro="">
      <xdr:nvGraphicFramePr>
        <xdr:cNvPr id="3" name="Chart 2">
          <a:extLst>
            <a:ext uri="{FF2B5EF4-FFF2-40B4-BE49-F238E27FC236}">
              <a16:creationId xmlns:a16="http://schemas.microsoft.com/office/drawing/2014/main" id="{798999BE-F69B-47B3-9DB4-76DCFDF90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28</xdr:row>
      <xdr:rowOff>0</xdr:rowOff>
    </xdr:from>
    <xdr:to>
      <xdr:col>16</xdr:col>
      <xdr:colOff>304800</xdr:colOff>
      <xdr:row>42</xdr:row>
      <xdr:rowOff>76200</xdr:rowOff>
    </xdr:to>
    <xdr:graphicFrame macro="">
      <xdr:nvGraphicFramePr>
        <xdr:cNvPr id="4" name="Chart 3">
          <a:extLst>
            <a:ext uri="{FF2B5EF4-FFF2-40B4-BE49-F238E27FC236}">
              <a16:creationId xmlns:a16="http://schemas.microsoft.com/office/drawing/2014/main" id="{0DE22B08-0619-4ED4-8B5C-E613BEDC40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43</xdr:row>
      <xdr:rowOff>0</xdr:rowOff>
    </xdr:from>
    <xdr:to>
      <xdr:col>16</xdr:col>
      <xdr:colOff>304800</xdr:colOff>
      <xdr:row>57</xdr:row>
      <xdr:rowOff>76200</xdr:rowOff>
    </xdr:to>
    <xdr:graphicFrame macro="">
      <xdr:nvGraphicFramePr>
        <xdr:cNvPr id="5" name="Chart 4">
          <a:extLst>
            <a:ext uri="{FF2B5EF4-FFF2-40B4-BE49-F238E27FC236}">
              <a16:creationId xmlns:a16="http://schemas.microsoft.com/office/drawing/2014/main" id="{4B822BA7-C8C3-4DF6-8B73-220F35FDA6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28</xdr:row>
      <xdr:rowOff>0</xdr:rowOff>
    </xdr:from>
    <xdr:to>
      <xdr:col>24</xdr:col>
      <xdr:colOff>304800</xdr:colOff>
      <xdr:row>42</xdr:row>
      <xdr:rowOff>76200</xdr:rowOff>
    </xdr:to>
    <xdr:graphicFrame macro="">
      <xdr:nvGraphicFramePr>
        <xdr:cNvPr id="6" name="Chart 5">
          <a:extLst>
            <a:ext uri="{FF2B5EF4-FFF2-40B4-BE49-F238E27FC236}">
              <a16:creationId xmlns:a16="http://schemas.microsoft.com/office/drawing/2014/main" id="{14209365-4335-4BA2-B141-4BF45AFF6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43</xdr:row>
      <xdr:rowOff>0</xdr:rowOff>
    </xdr:from>
    <xdr:to>
      <xdr:col>24</xdr:col>
      <xdr:colOff>304800</xdr:colOff>
      <xdr:row>57</xdr:row>
      <xdr:rowOff>76200</xdr:rowOff>
    </xdr:to>
    <xdr:graphicFrame macro="">
      <xdr:nvGraphicFramePr>
        <xdr:cNvPr id="7" name="Chart 6">
          <a:extLst>
            <a:ext uri="{FF2B5EF4-FFF2-40B4-BE49-F238E27FC236}">
              <a16:creationId xmlns:a16="http://schemas.microsoft.com/office/drawing/2014/main" id="{B72E9702-4AE6-4AEA-B426-79A59C1705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0</xdr:colOff>
      <xdr:row>28</xdr:row>
      <xdr:rowOff>0</xdr:rowOff>
    </xdr:from>
    <xdr:to>
      <xdr:col>32</xdr:col>
      <xdr:colOff>304800</xdr:colOff>
      <xdr:row>42</xdr:row>
      <xdr:rowOff>76200</xdr:rowOff>
    </xdr:to>
    <xdr:graphicFrame macro="">
      <xdr:nvGraphicFramePr>
        <xdr:cNvPr id="8" name="Chart 7">
          <a:extLst>
            <a:ext uri="{FF2B5EF4-FFF2-40B4-BE49-F238E27FC236}">
              <a16:creationId xmlns:a16="http://schemas.microsoft.com/office/drawing/2014/main" id="{4330422D-DB07-40BD-A084-ADFD3FAD9D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0</xdr:colOff>
      <xdr:row>43</xdr:row>
      <xdr:rowOff>0</xdr:rowOff>
    </xdr:from>
    <xdr:to>
      <xdr:col>32</xdr:col>
      <xdr:colOff>304800</xdr:colOff>
      <xdr:row>57</xdr:row>
      <xdr:rowOff>76200</xdr:rowOff>
    </xdr:to>
    <xdr:graphicFrame macro="">
      <xdr:nvGraphicFramePr>
        <xdr:cNvPr id="9" name="Chart 8">
          <a:extLst>
            <a:ext uri="{FF2B5EF4-FFF2-40B4-BE49-F238E27FC236}">
              <a16:creationId xmlns:a16="http://schemas.microsoft.com/office/drawing/2014/main" id="{22F2EC06-CC92-4F9E-9E51-2EB653CAC0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28</xdr:row>
      <xdr:rowOff>0</xdr:rowOff>
    </xdr:from>
    <xdr:to>
      <xdr:col>8</xdr:col>
      <xdr:colOff>304800</xdr:colOff>
      <xdr:row>42</xdr:row>
      <xdr:rowOff>76200</xdr:rowOff>
    </xdr:to>
    <xdr:graphicFrame macro="">
      <xdr:nvGraphicFramePr>
        <xdr:cNvPr id="2" name="Chart 1">
          <a:extLst>
            <a:ext uri="{FF2B5EF4-FFF2-40B4-BE49-F238E27FC236}">
              <a16:creationId xmlns:a16="http://schemas.microsoft.com/office/drawing/2014/main" id="{D47A52ED-E656-4DBB-B499-0AD4A3C79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28</xdr:row>
      <xdr:rowOff>0</xdr:rowOff>
    </xdr:from>
    <xdr:to>
      <xdr:col>16</xdr:col>
      <xdr:colOff>304800</xdr:colOff>
      <xdr:row>42</xdr:row>
      <xdr:rowOff>76200</xdr:rowOff>
    </xdr:to>
    <xdr:graphicFrame macro="">
      <xdr:nvGraphicFramePr>
        <xdr:cNvPr id="4" name="Chart 3">
          <a:extLst>
            <a:ext uri="{FF2B5EF4-FFF2-40B4-BE49-F238E27FC236}">
              <a16:creationId xmlns:a16="http://schemas.microsoft.com/office/drawing/2014/main" id="{C0372942-C152-4774-85E3-D9F7B0811D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0</xdr:colOff>
      <xdr:row>28</xdr:row>
      <xdr:rowOff>0</xdr:rowOff>
    </xdr:from>
    <xdr:to>
      <xdr:col>32</xdr:col>
      <xdr:colOff>304800</xdr:colOff>
      <xdr:row>42</xdr:row>
      <xdr:rowOff>76200</xdr:rowOff>
    </xdr:to>
    <xdr:graphicFrame macro="">
      <xdr:nvGraphicFramePr>
        <xdr:cNvPr id="6" name="Chart 5">
          <a:extLst>
            <a:ext uri="{FF2B5EF4-FFF2-40B4-BE49-F238E27FC236}">
              <a16:creationId xmlns:a16="http://schemas.microsoft.com/office/drawing/2014/main" id="{65BDC08C-DBBC-4143-91C5-BF1C070C7D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0</xdr:colOff>
      <xdr:row>28</xdr:row>
      <xdr:rowOff>0</xdr:rowOff>
    </xdr:from>
    <xdr:to>
      <xdr:col>40</xdr:col>
      <xdr:colOff>304800</xdr:colOff>
      <xdr:row>42</xdr:row>
      <xdr:rowOff>76200</xdr:rowOff>
    </xdr:to>
    <xdr:graphicFrame macro="">
      <xdr:nvGraphicFramePr>
        <xdr:cNvPr id="8" name="Chart 7">
          <a:extLst>
            <a:ext uri="{FF2B5EF4-FFF2-40B4-BE49-F238E27FC236}">
              <a16:creationId xmlns:a16="http://schemas.microsoft.com/office/drawing/2014/main" id="{EFBA9C90-81AC-4443-898A-39663DA8C1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28</xdr:row>
      <xdr:rowOff>0</xdr:rowOff>
    </xdr:from>
    <xdr:to>
      <xdr:col>24</xdr:col>
      <xdr:colOff>304800</xdr:colOff>
      <xdr:row>42</xdr:row>
      <xdr:rowOff>76200</xdr:rowOff>
    </xdr:to>
    <xdr:graphicFrame macro="">
      <xdr:nvGraphicFramePr>
        <xdr:cNvPr id="9" name="Chart 8">
          <a:extLst>
            <a:ext uri="{FF2B5EF4-FFF2-40B4-BE49-F238E27FC236}">
              <a16:creationId xmlns:a16="http://schemas.microsoft.com/office/drawing/2014/main" id="{52FEB3B9-6284-401C-A57D-5CE3E6C707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0</xdr:colOff>
      <xdr:row>28</xdr:row>
      <xdr:rowOff>0</xdr:rowOff>
    </xdr:from>
    <xdr:to>
      <xdr:col>48</xdr:col>
      <xdr:colOff>304800</xdr:colOff>
      <xdr:row>42</xdr:row>
      <xdr:rowOff>76200</xdr:rowOff>
    </xdr:to>
    <xdr:graphicFrame macro="">
      <xdr:nvGraphicFramePr>
        <xdr:cNvPr id="10" name="Chart 9">
          <a:extLst>
            <a:ext uri="{FF2B5EF4-FFF2-40B4-BE49-F238E27FC236}">
              <a16:creationId xmlns:a16="http://schemas.microsoft.com/office/drawing/2014/main" id="{166D8508-FC27-49A8-ACD1-736FB823F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49</xdr:col>
      <xdr:colOff>0</xdr:colOff>
      <xdr:row>28</xdr:row>
      <xdr:rowOff>0</xdr:rowOff>
    </xdr:from>
    <xdr:to>
      <xdr:col>56</xdr:col>
      <xdr:colOff>304800</xdr:colOff>
      <xdr:row>42</xdr:row>
      <xdr:rowOff>76200</xdr:rowOff>
    </xdr:to>
    <xdr:graphicFrame macro="">
      <xdr:nvGraphicFramePr>
        <xdr:cNvPr id="11" name="Chart 10">
          <a:extLst>
            <a:ext uri="{FF2B5EF4-FFF2-40B4-BE49-F238E27FC236}">
              <a16:creationId xmlns:a16="http://schemas.microsoft.com/office/drawing/2014/main" id="{4D8DB4EB-6634-4A04-8B94-19400DE6D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20</xdr:col>
      <xdr:colOff>0</xdr:colOff>
      <xdr:row>4</xdr:row>
      <xdr:rowOff>219075</xdr:rowOff>
    </xdr:from>
    <xdr:to>
      <xdr:col>32</xdr:col>
      <xdr:colOff>0</xdr:colOff>
      <xdr:row>24</xdr:row>
      <xdr:rowOff>9525</xdr:rowOff>
    </xdr:to>
    <xdr:graphicFrame macro="">
      <xdr:nvGraphicFramePr>
        <xdr:cNvPr id="2" name="Chart 1">
          <a:extLst>
            <a:ext uri="{FF2B5EF4-FFF2-40B4-BE49-F238E27FC236}">
              <a16:creationId xmlns:a16="http://schemas.microsoft.com/office/drawing/2014/main" id="{DCFDB414-D1F7-49A9-A8EF-DBA76DE88E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28</xdr:row>
      <xdr:rowOff>0</xdr:rowOff>
    </xdr:from>
    <xdr:to>
      <xdr:col>8</xdr:col>
      <xdr:colOff>304800</xdr:colOff>
      <xdr:row>42</xdr:row>
      <xdr:rowOff>76200</xdr:rowOff>
    </xdr:to>
    <xdr:graphicFrame macro="">
      <xdr:nvGraphicFramePr>
        <xdr:cNvPr id="2" name="Chart 1">
          <a:extLst>
            <a:ext uri="{FF2B5EF4-FFF2-40B4-BE49-F238E27FC236}">
              <a16:creationId xmlns:a16="http://schemas.microsoft.com/office/drawing/2014/main" id="{53A50179-2272-4F56-A766-918D4B6EE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28</xdr:row>
      <xdr:rowOff>0</xdr:rowOff>
    </xdr:from>
    <xdr:to>
      <xdr:col>16</xdr:col>
      <xdr:colOff>304800</xdr:colOff>
      <xdr:row>42</xdr:row>
      <xdr:rowOff>76200</xdr:rowOff>
    </xdr:to>
    <xdr:graphicFrame macro="">
      <xdr:nvGraphicFramePr>
        <xdr:cNvPr id="3" name="Chart 2">
          <a:extLst>
            <a:ext uri="{FF2B5EF4-FFF2-40B4-BE49-F238E27FC236}">
              <a16:creationId xmlns:a16="http://schemas.microsoft.com/office/drawing/2014/main" id="{3C599944-7EF6-4B4A-834C-DD3DC7356F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0</xdr:colOff>
      <xdr:row>28</xdr:row>
      <xdr:rowOff>0</xdr:rowOff>
    </xdr:from>
    <xdr:to>
      <xdr:col>32</xdr:col>
      <xdr:colOff>304800</xdr:colOff>
      <xdr:row>42</xdr:row>
      <xdr:rowOff>76200</xdr:rowOff>
    </xdr:to>
    <xdr:graphicFrame macro="">
      <xdr:nvGraphicFramePr>
        <xdr:cNvPr id="4" name="Chart 3">
          <a:extLst>
            <a:ext uri="{FF2B5EF4-FFF2-40B4-BE49-F238E27FC236}">
              <a16:creationId xmlns:a16="http://schemas.microsoft.com/office/drawing/2014/main" id="{C6446127-18C9-45BE-849B-95437DAA8B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0</xdr:colOff>
      <xdr:row>28</xdr:row>
      <xdr:rowOff>0</xdr:rowOff>
    </xdr:from>
    <xdr:to>
      <xdr:col>40</xdr:col>
      <xdr:colOff>304800</xdr:colOff>
      <xdr:row>42</xdr:row>
      <xdr:rowOff>76200</xdr:rowOff>
    </xdr:to>
    <xdr:graphicFrame macro="">
      <xdr:nvGraphicFramePr>
        <xdr:cNvPr id="5" name="Chart 4">
          <a:extLst>
            <a:ext uri="{FF2B5EF4-FFF2-40B4-BE49-F238E27FC236}">
              <a16:creationId xmlns:a16="http://schemas.microsoft.com/office/drawing/2014/main" id="{11359458-2651-4842-83EA-B75207027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28</xdr:row>
      <xdr:rowOff>0</xdr:rowOff>
    </xdr:from>
    <xdr:to>
      <xdr:col>24</xdr:col>
      <xdr:colOff>304800</xdr:colOff>
      <xdr:row>42</xdr:row>
      <xdr:rowOff>76200</xdr:rowOff>
    </xdr:to>
    <xdr:graphicFrame macro="">
      <xdr:nvGraphicFramePr>
        <xdr:cNvPr id="6" name="Chart 5">
          <a:extLst>
            <a:ext uri="{FF2B5EF4-FFF2-40B4-BE49-F238E27FC236}">
              <a16:creationId xmlns:a16="http://schemas.microsoft.com/office/drawing/2014/main" id="{2FD807FC-5835-43B8-A54B-4EA467E443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0</xdr:colOff>
      <xdr:row>28</xdr:row>
      <xdr:rowOff>0</xdr:rowOff>
    </xdr:from>
    <xdr:to>
      <xdr:col>48</xdr:col>
      <xdr:colOff>304800</xdr:colOff>
      <xdr:row>42</xdr:row>
      <xdr:rowOff>76200</xdr:rowOff>
    </xdr:to>
    <xdr:graphicFrame macro="">
      <xdr:nvGraphicFramePr>
        <xdr:cNvPr id="7" name="Chart 6">
          <a:extLst>
            <a:ext uri="{FF2B5EF4-FFF2-40B4-BE49-F238E27FC236}">
              <a16:creationId xmlns:a16="http://schemas.microsoft.com/office/drawing/2014/main" id="{8737F59B-206C-4D3D-B851-8A5F6BF883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49</xdr:col>
      <xdr:colOff>0</xdr:colOff>
      <xdr:row>28</xdr:row>
      <xdr:rowOff>0</xdr:rowOff>
    </xdr:from>
    <xdr:to>
      <xdr:col>56</xdr:col>
      <xdr:colOff>304800</xdr:colOff>
      <xdr:row>42</xdr:row>
      <xdr:rowOff>76200</xdr:rowOff>
    </xdr:to>
    <xdr:graphicFrame macro="">
      <xdr:nvGraphicFramePr>
        <xdr:cNvPr id="8" name="Chart 7">
          <a:extLst>
            <a:ext uri="{FF2B5EF4-FFF2-40B4-BE49-F238E27FC236}">
              <a16:creationId xmlns:a16="http://schemas.microsoft.com/office/drawing/2014/main" id="{4DFDB7A6-41F0-436B-982B-3EB1F9F0F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27</xdr:row>
      <xdr:rowOff>0</xdr:rowOff>
    </xdr:from>
    <xdr:to>
      <xdr:col>8</xdr:col>
      <xdr:colOff>304800</xdr:colOff>
      <xdr:row>41</xdr:row>
      <xdr:rowOff>76200</xdr:rowOff>
    </xdr:to>
    <xdr:graphicFrame macro="">
      <xdr:nvGraphicFramePr>
        <xdr:cNvPr id="2" name="Chart 1">
          <a:extLst>
            <a:ext uri="{FF2B5EF4-FFF2-40B4-BE49-F238E27FC236}">
              <a16:creationId xmlns:a16="http://schemas.microsoft.com/office/drawing/2014/main" id="{A5A6C9D2-6949-4951-A047-D6E6CEF50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27</xdr:row>
      <xdr:rowOff>0</xdr:rowOff>
    </xdr:from>
    <xdr:to>
      <xdr:col>16</xdr:col>
      <xdr:colOff>304800</xdr:colOff>
      <xdr:row>41</xdr:row>
      <xdr:rowOff>76200</xdr:rowOff>
    </xdr:to>
    <xdr:graphicFrame macro="">
      <xdr:nvGraphicFramePr>
        <xdr:cNvPr id="4" name="Chart 3">
          <a:extLst>
            <a:ext uri="{FF2B5EF4-FFF2-40B4-BE49-F238E27FC236}">
              <a16:creationId xmlns:a16="http://schemas.microsoft.com/office/drawing/2014/main" id="{36E4F38A-0AD2-4DE3-BCDF-B3496EDD9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83</xdr:col>
      <xdr:colOff>9525</xdr:colOff>
      <xdr:row>17</xdr:row>
      <xdr:rowOff>9525</xdr:rowOff>
    </xdr:from>
    <xdr:to>
      <xdr:col>90</xdr:col>
      <xdr:colOff>114300</xdr:colOff>
      <xdr:row>31</xdr:row>
      <xdr:rowOff>85725</xdr:rowOff>
    </xdr:to>
    <xdr:graphicFrame macro="">
      <xdr:nvGraphicFramePr>
        <xdr:cNvPr id="2" name="Chart 1">
          <a:extLst>
            <a:ext uri="{FF2B5EF4-FFF2-40B4-BE49-F238E27FC236}">
              <a16:creationId xmlns:a16="http://schemas.microsoft.com/office/drawing/2014/main" id="{F1A6913A-7332-4F94-AE5B-1A2F8F3DB4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8</xdr:col>
      <xdr:colOff>304800</xdr:colOff>
      <xdr:row>41</xdr:row>
      <xdr:rowOff>76200</xdr:rowOff>
    </xdr:to>
    <xdr:graphicFrame macro="">
      <xdr:nvGraphicFramePr>
        <xdr:cNvPr id="2" name="Chart 1">
          <a:extLst>
            <a:ext uri="{FF2B5EF4-FFF2-40B4-BE49-F238E27FC236}">
              <a16:creationId xmlns:a16="http://schemas.microsoft.com/office/drawing/2014/main" id="{3B212037-843D-4D14-AA0E-6D20E7D4E9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lanchard%20&amp;%20Quah%20application/repl_svar_resid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ld%20economy/series%20for%20'world'%20GD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8">
          <cell r="P8">
            <v>1997</v>
          </cell>
          <cell r="Q8">
            <v>-0.54968519999999998</v>
          </cell>
          <cell r="R8">
            <v>-5.3668599999999955E-2</v>
          </cell>
        </row>
        <row r="9">
          <cell r="P9">
            <v>1998</v>
          </cell>
          <cell r="Q9">
            <v>-1.1925616000000001</v>
          </cell>
          <cell r="R9">
            <v>-2.2141408999999999</v>
          </cell>
        </row>
        <row r="10">
          <cell r="P10">
            <v>1999</v>
          </cell>
          <cell r="Q10">
            <v>0.84950629999999994</v>
          </cell>
          <cell r="R10">
            <v>-0.63838969999999995</v>
          </cell>
        </row>
        <row r="11">
          <cell r="P11">
            <v>2000</v>
          </cell>
          <cell r="Q11">
            <v>1.0025789000000001</v>
          </cell>
          <cell r="R11">
            <v>0.85717209999999988</v>
          </cell>
        </row>
        <row r="12">
          <cell r="P12">
            <v>2001</v>
          </cell>
          <cell r="Q12">
            <v>1.8940616000000001</v>
          </cell>
          <cell r="R12">
            <v>0.57961510000000005</v>
          </cell>
        </row>
        <row r="13">
          <cell r="P13">
            <v>2002</v>
          </cell>
          <cell r="Q13">
            <v>-3.7795959999999997</v>
          </cell>
          <cell r="R13">
            <v>1.1999072</v>
          </cell>
        </row>
        <row r="14">
          <cell r="B14">
            <v>1997</v>
          </cell>
          <cell r="P14">
            <v>2003</v>
          </cell>
          <cell r="Q14">
            <v>0.95893680000000003</v>
          </cell>
          <cell r="R14">
            <v>-3.9421252000000009</v>
          </cell>
        </row>
        <row r="15">
          <cell r="B15">
            <v>1997.25</v>
          </cell>
          <cell r="E15">
            <v>2.1129E-3</v>
          </cell>
          <cell r="F15">
            <v>-0.2576698</v>
          </cell>
          <cell r="P15">
            <v>2004</v>
          </cell>
          <cell r="Q15">
            <v>0.33189020000000008</v>
          </cell>
          <cell r="R15">
            <v>0.49959979999999993</v>
          </cell>
        </row>
        <row r="16">
          <cell r="B16">
            <v>1997.5</v>
          </cell>
          <cell r="E16">
            <v>-0.3345475</v>
          </cell>
          <cell r="F16">
            <v>0.85357550000000004</v>
          </cell>
          <cell r="P16">
            <v>2005</v>
          </cell>
          <cell r="Q16">
            <v>0.9746956</v>
          </cell>
          <cell r="R16">
            <v>1.0490273999999999</v>
          </cell>
        </row>
        <row r="17">
          <cell r="B17">
            <v>1997.75</v>
          </cell>
          <cell r="E17">
            <v>-0.21725059999999999</v>
          </cell>
          <cell r="F17">
            <v>-0.64957430000000005</v>
          </cell>
          <cell r="P17">
            <v>2006</v>
          </cell>
          <cell r="Q17">
            <v>1.884056</v>
          </cell>
          <cell r="R17">
            <v>2.6141237999999998</v>
          </cell>
        </row>
        <row r="18">
          <cell r="B18">
            <v>1998</v>
          </cell>
          <cell r="E18">
            <v>0.69103729999999997</v>
          </cell>
          <cell r="F18">
            <v>-1.206331</v>
          </cell>
          <cell r="P18">
            <v>2007</v>
          </cell>
          <cell r="Q18">
            <v>3.3362447999999998</v>
          </cell>
          <cell r="R18">
            <v>0.42714129999999989</v>
          </cell>
        </row>
        <row r="19">
          <cell r="B19">
            <v>1998.25</v>
          </cell>
          <cell r="E19">
            <v>0.76977010000000001</v>
          </cell>
          <cell r="F19">
            <v>-2.2937959999999999</v>
          </cell>
          <cell r="P19">
            <v>2008</v>
          </cell>
          <cell r="Q19">
            <v>-2.4726556999999998</v>
          </cell>
          <cell r="R19">
            <v>-2.3853968999999999</v>
          </cell>
        </row>
        <row r="20">
          <cell r="B20">
            <v>1998.5</v>
          </cell>
          <cell r="E20">
            <v>-1.207951</v>
          </cell>
          <cell r="F20">
            <v>1.0390170000000001</v>
          </cell>
          <cell r="P20">
            <v>2009</v>
          </cell>
          <cell r="Q20">
            <v>-2.4565302999999998</v>
          </cell>
          <cell r="R20">
            <v>-2.9069400000000079E-2</v>
          </cell>
        </row>
        <row r="21">
          <cell r="B21">
            <v>1998.75</v>
          </cell>
          <cell r="E21">
            <v>-1.4454180000000001</v>
          </cell>
          <cell r="F21">
            <v>0.2469691</v>
          </cell>
          <cell r="P21">
            <v>2010</v>
          </cell>
          <cell r="Q21">
            <v>-0.63210689999999981</v>
          </cell>
          <cell r="R21">
            <v>1.0530170000000001</v>
          </cell>
        </row>
        <row r="22">
          <cell r="B22">
            <v>1999</v>
          </cell>
          <cell r="E22">
            <v>0.84187599999999996</v>
          </cell>
          <cell r="F22">
            <v>4.9810800000000002E-2</v>
          </cell>
          <cell r="P22">
            <v>2011</v>
          </cell>
          <cell r="Q22">
            <v>-2.8709405000000001</v>
          </cell>
          <cell r="R22">
            <v>3.2236236000000003</v>
          </cell>
        </row>
        <row r="23">
          <cell r="B23">
            <v>1999.25</v>
          </cell>
          <cell r="E23">
            <v>-0.20177110000000001</v>
          </cell>
          <cell r="F23">
            <v>0.2262893</v>
          </cell>
          <cell r="P23">
            <v>2012</v>
          </cell>
          <cell r="Q23">
            <v>-2.970907</v>
          </cell>
          <cell r="R23">
            <v>1.5206553</v>
          </cell>
        </row>
        <row r="24">
          <cell r="B24">
            <v>1999.5</v>
          </cell>
          <cell r="E24">
            <v>0.86171430000000004</v>
          </cell>
          <cell r="F24">
            <v>-0.69317229999999996</v>
          </cell>
          <cell r="P24">
            <v>2013</v>
          </cell>
          <cell r="Q24">
            <v>4.0348256999999998</v>
          </cell>
          <cell r="R24">
            <v>-2.2400310999999999</v>
          </cell>
        </row>
        <row r="25">
          <cell r="B25">
            <v>1999.75</v>
          </cell>
          <cell r="E25">
            <v>-0.65231289999999997</v>
          </cell>
          <cell r="F25">
            <v>-0.2213175</v>
          </cell>
          <cell r="P25">
            <v>2014</v>
          </cell>
          <cell r="Q25">
            <v>-0.21600249999999988</v>
          </cell>
          <cell r="R25">
            <v>-0.73329840000000002</v>
          </cell>
        </row>
        <row r="26">
          <cell r="B26">
            <v>2000</v>
          </cell>
          <cell r="E26">
            <v>1.056041</v>
          </cell>
          <cell r="F26">
            <v>2.1886939999999999</v>
          </cell>
          <cell r="P26">
            <v>2015</v>
          </cell>
          <cell r="Q26">
            <v>-1.8695929</v>
          </cell>
          <cell r="R26">
            <v>1.5363539000000004</v>
          </cell>
        </row>
        <row r="27">
          <cell r="B27">
            <v>2000.25</v>
          </cell>
          <cell r="E27">
            <v>-1.321251</v>
          </cell>
          <cell r="F27">
            <v>-1.660509</v>
          </cell>
          <cell r="P27">
            <v>2016</v>
          </cell>
          <cell r="Q27">
            <v>1.7006122000000001</v>
          </cell>
          <cell r="R27">
            <v>0.9805682</v>
          </cell>
        </row>
        <row r="28">
          <cell r="B28">
            <v>2000.5</v>
          </cell>
          <cell r="E28">
            <v>1.2533209999999999</v>
          </cell>
          <cell r="F28">
            <v>0.99236360000000001</v>
          </cell>
          <cell r="P28">
            <v>2017</v>
          </cell>
          <cell r="Q28">
            <v>1.6201676</v>
          </cell>
          <cell r="R28">
            <v>-1.8754234000000001</v>
          </cell>
        </row>
        <row r="29">
          <cell r="B29">
            <v>2000.75</v>
          </cell>
          <cell r="E29">
            <v>1.4467900000000001E-2</v>
          </cell>
          <cell r="F29">
            <v>-0.66337650000000004</v>
          </cell>
          <cell r="P29">
            <v>2018</v>
          </cell>
          <cell r="Q29">
            <v>0.42300270000000006</v>
          </cell>
          <cell r="R29">
            <v>-1.4292606000000001</v>
          </cell>
        </row>
        <row r="30">
          <cell r="B30">
            <v>2001</v>
          </cell>
          <cell r="E30">
            <v>-0.98386059999999997</v>
          </cell>
          <cell r="F30">
            <v>0.32928600000000002</v>
          </cell>
        </row>
        <row r="31">
          <cell r="B31">
            <v>2001.25</v>
          </cell>
          <cell r="E31">
            <v>1.1519900000000001</v>
          </cell>
          <cell r="F31">
            <v>0.45557839999999999</v>
          </cell>
        </row>
        <row r="32">
          <cell r="B32">
            <v>2001.5</v>
          </cell>
          <cell r="E32">
            <v>0.15140419999999999</v>
          </cell>
          <cell r="F32">
            <v>-0.27817639999999999</v>
          </cell>
        </row>
        <row r="33">
          <cell r="B33">
            <v>2001.75</v>
          </cell>
          <cell r="E33">
            <v>1.5745279999999999</v>
          </cell>
          <cell r="F33">
            <v>7.2927099999999995E-2</v>
          </cell>
        </row>
        <row r="34">
          <cell r="B34">
            <v>2002</v>
          </cell>
          <cell r="E34">
            <v>-0.77329530000000002</v>
          </cell>
          <cell r="F34">
            <v>1.826039</v>
          </cell>
        </row>
        <row r="35">
          <cell r="B35">
            <v>2002.25</v>
          </cell>
          <cell r="E35">
            <v>-1.405824</v>
          </cell>
          <cell r="F35">
            <v>-0.65459469999999997</v>
          </cell>
        </row>
        <row r="36">
          <cell r="B36">
            <v>2002.5</v>
          </cell>
          <cell r="E36">
            <v>-0.98886669999999999</v>
          </cell>
          <cell r="F36">
            <v>1.39603E-2</v>
          </cell>
        </row>
        <row r="37">
          <cell r="B37">
            <v>2002.75</v>
          </cell>
          <cell r="E37">
            <v>-0.61160999999999999</v>
          </cell>
          <cell r="F37">
            <v>1.4502599999999999E-2</v>
          </cell>
        </row>
        <row r="38">
          <cell r="B38">
            <v>2003</v>
          </cell>
          <cell r="E38">
            <v>0.69949139999999999</v>
          </cell>
          <cell r="F38">
            <v>-1.014988</v>
          </cell>
        </row>
        <row r="39">
          <cell r="B39">
            <v>2003.25</v>
          </cell>
          <cell r="E39">
            <v>-0.38195649999999998</v>
          </cell>
          <cell r="F39">
            <v>-2.161343</v>
          </cell>
        </row>
        <row r="40">
          <cell r="B40">
            <v>2003.5</v>
          </cell>
          <cell r="E40">
            <v>0.95637689999999997</v>
          </cell>
          <cell r="F40">
            <v>-1.4752730000000001</v>
          </cell>
        </row>
        <row r="41">
          <cell r="B41">
            <v>2003.75</v>
          </cell>
          <cell r="E41">
            <v>-0.314975</v>
          </cell>
          <cell r="F41">
            <v>0.70947879999999997</v>
          </cell>
        </row>
        <row r="42">
          <cell r="B42">
            <v>2004</v>
          </cell>
          <cell r="E42">
            <v>1.315909</v>
          </cell>
          <cell r="F42">
            <v>-0.16073870000000001</v>
          </cell>
        </row>
        <row r="43">
          <cell r="B43">
            <v>2004.25</v>
          </cell>
          <cell r="E43">
            <v>-0.39049299999999998</v>
          </cell>
          <cell r="F43">
            <v>1.367623</v>
          </cell>
        </row>
        <row r="44">
          <cell r="B44">
            <v>2004.5</v>
          </cell>
          <cell r="E44">
            <v>-0.24788199999999999</v>
          </cell>
          <cell r="F44">
            <v>0.60824849999999997</v>
          </cell>
        </row>
        <row r="45">
          <cell r="B45">
            <v>2004.75</v>
          </cell>
          <cell r="E45">
            <v>-0.3456438</v>
          </cell>
          <cell r="F45">
            <v>-1.3155330000000001</v>
          </cell>
        </row>
        <row r="46">
          <cell r="B46">
            <v>2005</v>
          </cell>
          <cell r="E46">
            <v>1.164758</v>
          </cell>
          <cell r="F46">
            <v>0.86541469999999998</v>
          </cell>
        </row>
        <row r="47">
          <cell r="B47">
            <v>2005.25</v>
          </cell>
          <cell r="E47">
            <v>-0.21047009999999999</v>
          </cell>
          <cell r="F47">
            <v>0.41928470000000001</v>
          </cell>
        </row>
        <row r="48">
          <cell r="B48">
            <v>2005.5</v>
          </cell>
          <cell r="E48">
            <v>-0.42646240000000002</v>
          </cell>
          <cell r="F48">
            <v>0.59396360000000004</v>
          </cell>
        </row>
        <row r="49">
          <cell r="B49">
            <v>2005.75</v>
          </cell>
          <cell r="E49">
            <v>0.44687009999999999</v>
          </cell>
          <cell r="F49">
            <v>-0.82963560000000003</v>
          </cell>
        </row>
        <row r="50">
          <cell r="B50">
            <v>2006</v>
          </cell>
          <cell r="E50">
            <v>1.678744</v>
          </cell>
          <cell r="F50">
            <v>-0.97682709999999995</v>
          </cell>
        </row>
        <row r="51">
          <cell r="B51">
            <v>2006.25</v>
          </cell>
          <cell r="E51">
            <v>0.71367009999999997</v>
          </cell>
          <cell r="F51">
            <v>1.483436</v>
          </cell>
        </row>
        <row r="52">
          <cell r="B52">
            <v>2006.5</v>
          </cell>
          <cell r="E52">
            <v>-0.72489029999999999</v>
          </cell>
          <cell r="F52">
            <v>0.24624789999999999</v>
          </cell>
        </row>
        <row r="53">
          <cell r="B53">
            <v>2006.75</v>
          </cell>
          <cell r="E53">
            <v>0.21653220000000001</v>
          </cell>
          <cell r="F53">
            <v>1.861267</v>
          </cell>
        </row>
        <row r="54">
          <cell r="B54">
            <v>2007</v>
          </cell>
          <cell r="E54">
            <v>1.6357470000000001</v>
          </cell>
          <cell r="F54">
            <v>1.4330099999999999</v>
          </cell>
        </row>
        <row r="55">
          <cell r="B55">
            <v>2007.25</v>
          </cell>
          <cell r="E55">
            <v>1.0409489999999999</v>
          </cell>
          <cell r="F55">
            <v>-0.16416810000000001</v>
          </cell>
        </row>
        <row r="56">
          <cell r="B56">
            <v>2007.5</v>
          </cell>
          <cell r="E56">
            <v>-3.6833999999999999E-2</v>
          </cell>
          <cell r="F56">
            <v>-1.0326500000000001</v>
          </cell>
        </row>
        <row r="57">
          <cell r="B57">
            <v>2007.75</v>
          </cell>
          <cell r="E57">
            <v>0.69638279999999997</v>
          </cell>
          <cell r="F57">
            <v>0.19094939999999999</v>
          </cell>
        </row>
        <row r="58">
          <cell r="B58">
            <v>2008</v>
          </cell>
          <cell r="E58">
            <v>-9.8313600000000001E-2</v>
          </cell>
          <cell r="F58">
            <v>-0.40283829999999998</v>
          </cell>
        </row>
        <row r="59">
          <cell r="B59">
            <v>2008.25</v>
          </cell>
          <cell r="E59">
            <v>-0.84920779999999996</v>
          </cell>
          <cell r="F59">
            <v>-0.2670496</v>
          </cell>
        </row>
        <row r="60">
          <cell r="B60">
            <v>2008.5</v>
          </cell>
          <cell r="E60">
            <v>-0.2313723</v>
          </cell>
          <cell r="F60">
            <v>0.37900699999999998</v>
          </cell>
        </row>
        <row r="61">
          <cell r="B61">
            <v>2008.75</v>
          </cell>
          <cell r="E61">
            <v>-1.2937620000000001</v>
          </cell>
          <cell r="F61">
            <v>-2.094516</v>
          </cell>
        </row>
        <row r="62">
          <cell r="B62">
            <v>2009</v>
          </cell>
          <cell r="E62">
            <v>-4.1614659999999999</v>
          </cell>
          <cell r="F62">
            <v>-1.106981</v>
          </cell>
        </row>
        <row r="63">
          <cell r="B63">
            <v>2009.25</v>
          </cell>
          <cell r="E63">
            <v>0.81652769999999997</v>
          </cell>
          <cell r="F63">
            <v>-0.29654390000000003</v>
          </cell>
        </row>
        <row r="64">
          <cell r="B64">
            <v>2009.5</v>
          </cell>
          <cell r="E64">
            <v>0.98455349999999997</v>
          </cell>
          <cell r="F64">
            <v>1.58819</v>
          </cell>
        </row>
        <row r="65">
          <cell r="B65">
            <v>2009.75</v>
          </cell>
          <cell r="E65">
            <v>-9.6145499999999995E-2</v>
          </cell>
          <cell r="F65">
            <v>-0.21373449999999999</v>
          </cell>
        </row>
        <row r="66">
          <cell r="B66">
            <v>2010</v>
          </cell>
          <cell r="E66">
            <v>0.13235640000000001</v>
          </cell>
          <cell r="F66">
            <v>0.57092520000000002</v>
          </cell>
        </row>
        <row r="67">
          <cell r="B67">
            <v>2010.25</v>
          </cell>
          <cell r="E67">
            <v>-0.57678169999999995</v>
          </cell>
          <cell r="F67">
            <v>0.237844</v>
          </cell>
        </row>
        <row r="68">
          <cell r="B68">
            <v>2010.5</v>
          </cell>
          <cell r="E68">
            <v>-1.017099</v>
          </cell>
          <cell r="F68">
            <v>0.55782370000000003</v>
          </cell>
        </row>
        <row r="69">
          <cell r="B69">
            <v>2010.75</v>
          </cell>
          <cell r="E69">
            <v>0.82941739999999997</v>
          </cell>
          <cell r="F69">
            <v>-0.31357590000000002</v>
          </cell>
        </row>
        <row r="70">
          <cell r="B70">
            <v>2011</v>
          </cell>
          <cell r="E70">
            <v>-1.824222</v>
          </cell>
          <cell r="F70">
            <v>1.853267</v>
          </cell>
        </row>
        <row r="71">
          <cell r="B71">
            <v>2011.25</v>
          </cell>
          <cell r="E71">
            <v>1.173324</v>
          </cell>
          <cell r="F71">
            <v>-0.24291189999999999</v>
          </cell>
        </row>
        <row r="72">
          <cell r="B72">
            <v>2011.5</v>
          </cell>
          <cell r="E72">
            <v>-3.3530499999999998E-2</v>
          </cell>
          <cell r="F72">
            <v>0.96241220000000005</v>
          </cell>
        </row>
        <row r="73">
          <cell r="B73">
            <v>2011.75</v>
          </cell>
          <cell r="E73">
            <v>-2.186512</v>
          </cell>
          <cell r="F73">
            <v>0.65085630000000005</v>
          </cell>
        </row>
        <row r="74">
          <cell r="B74">
            <v>2012</v>
          </cell>
          <cell r="E74">
            <v>0.3721448</v>
          </cell>
          <cell r="F74">
            <v>1.048384</v>
          </cell>
        </row>
        <row r="75">
          <cell r="B75">
            <v>2012.25</v>
          </cell>
          <cell r="E75">
            <v>-1.126687</v>
          </cell>
          <cell r="F75">
            <v>0.70030729999999997</v>
          </cell>
        </row>
        <row r="76">
          <cell r="B76">
            <v>2012.5</v>
          </cell>
          <cell r="E76">
            <v>-1.6976500000000001</v>
          </cell>
          <cell r="F76">
            <v>0.71537569999999995</v>
          </cell>
        </row>
        <row r="77">
          <cell r="B77">
            <v>2012.75</v>
          </cell>
          <cell r="E77">
            <v>-0.51871480000000003</v>
          </cell>
          <cell r="F77">
            <v>-0.94341169999999996</v>
          </cell>
        </row>
        <row r="78">
          <cell r="B78">
            <v>2013</v>
          </cell>
          <cell r="E78">
            <v>1.539312</v>
          </cell>
          <cell r="F78">
            <v>-0.35485509999999998</v>
          </cell>
        </row>
        <row r="79">
          <cell r="B79">
            <v>2013.25</v>
          </cell>
          <cell r="E79">
            <v>1.340781</v>
          </cell>
          <cell r="F79">
            <v>-0.17882410000000001</v>
          </cell>
        </row>
        <row r="80">
          <cell r="B80">
            <v>2013.5</v>
          </cell>
          <cell r="E80">
            <v>0.56151629999999997</v>
          </cell>
          <cell r="F80">
            <v>-1.8100639999999999</v>
          </cell>
        </row>
        <row r="81">
          <cell r="B81">
            <v>2013.75</v>
          </cell>
          <cell r="E81">
            <v>0.59321639999999998</v>
          </cell>
          <cell r="F81">
            <v>0.1037121</v>
          </cell>
        </row>
        <row r="82">
          <cell r="B82">
            <v>2014</v>
          </cell>
          <cell r="E82">
            <v>-1.4644029999999999</v>
          </cell>
          <cell r="F82">
            <v>-1.4153800000000001</v>
          </cell>
        </row>
        <row r="83">
          <cell r="B83">
            <v>2014.25</v>
          </cell>
          <cell r="E83">
            <v>0.37605719999999998</v>
          </cell>
          <cell r="F83">
            <v>7.5263999999999999E-3</v>
          </cell>
        </row>
        <row r="84">
          <cell r="B84">
            <v>2014.5</v>
          </cell>
          <cell r="E84">
            <v>0.62230680000000005</v>
          </cell>
          <cell r="F84">
            <v>-0.50525779999999998</v>
          </cell>
        </row>
        <row r="85">
          <cell r="B85">
            <v>2014.75</v>
          </cell>
          <cell r="E85">
            <v>0.25003649999999999</v>
          </cell>
          <cell r="F85">
            <v>1.179813</v>
          </cell>
        </row>
        <row r="86">
          <cell r="B86">
            <v>2015</v>
          </cell>
          <cell r="E86">
            <v>-0.38583420000000002</v>
          </cell>
          <cell r="F86">
            <v>2.5430130000000002</v>
          </cell>
        </row>
        <row r="87">
          <cell r="B87">
            <v>2015.25</v>
          </cell>
          <cell r="E87">
            <v>0.74468250000000002</v>
          </cell>
          <cell r="F87">
            <v>-1.4688969999999999</v>
          </cell>
        </row>
        <row r="88">
          <cell r="B88">
            <v>2015.5</v>
          </cell>
          <cell r="E88">
            <v>-1.80762</v>
          </cell>
          <cell r="F88">
            <v>-0.29255700000000001</v>
          </cell>
        </row>
        <row r="89">
          <cell r="B89">
            <v>2015.75</v>
          </cell>
          <cell r="E89">
            <v>-0.42082120000000001</v>
          </cell>
          <cell r="F89">
            <v>0.75479490000000005</v>
          </cell>
        </row>
        <row r="90">
          <cell r="B90">
            <v>2016</v>
          </cell>
          <cell r="E90">
            <v>-0.35387760000000001</v>
          </cell>
          <cell r="F90">
            <v>0.46283479999999999</v>
          </cell>
        </row>
        <row r="91">
          <cell r="B91">
            <v>2016.25</v>
          </cell>
          <cell r="E91">
            <v>0.481715</v>
          </cell>
          <cell r="F91">
            <v>-1.159214</v>
          </cell>
        </row>
        <row r="92">
          <cell r="B92">
            <v>2016.5</v>
          </cell>
          <cell r="E92">
            <v>0.81338270000000001</v>
          </cell>
          <cell r="F92">
            <v>0.45334639999999998</v>
          </cell>
        </row>
        <row r="93">
          <cell r="B93">
            <v>2016.75</v>
          </cell>
          <cell r="E93">
            <v>0.75939210000000001</v>
          </cell>
          <cell r="F93">
            <v>1.2236009999999999</v>
          </cell>
        </row>
        <row r="94">
          <cell r="B94">
            <v>2017</v>
          </cell>
          <cell r="E94">
            <v>0.8962234</v>
          </cell>
          <cell r="F94">
            <v>-0.87303520000000001</v>
          </cell>
        </row>
        <row r="95">
          <cell r="B95">
            <v>2017.25</v>
          </cell>
          <cell r="E95">
            <v>-0.25492779999999998</v>
          </cell>
          <cell r="F95">
            <v>-0.3046024</v>
          </cell>
        </row>
        <row r="96">
          <cell r="B96">
            <v>2017.5</v>
          </cell>
          <cell r="E96">
            <v>0.13809979999999999</v>
          </cell>
          <cell r="F96">
            <v>-0.66483539999999997</v>
          </cell>
        </row>
        <row r="97">
          <cell r="B97">
            <v>2017.75</v>
          </cell>
          <cell r="E97">
            <v>0.84077219999999997</v>
          </cell>
          <cell r="F97">
            <v>-3.2950399999999998E-2</v>
          </cell>
        </row>
        <row r="98">
          <cell r="B98">
            <v>2018</v>
          </cell>
          <cell r="E98">
            <v>0.40130929999999998</v>
          </cell>
          <cell r="F98">
            <v>-0.36807099999999998</v>
          </cell>
        </row>
        <row r="99">
          <cell r="B99">
            <v>2018.25</v>
          </cell>
          <cell r="E99">
            <v>0.75341650000000004</v>
          </cell>
          <cell r="F99">
            <v>-1.158131</v>
          </cell>
        </row>
        <row r="100">
          <cell r="B100">
            <v>2018.5</v>
          </cell>
          <cell r="E100">
            <v>-0.186866</v>
          </cell>
          <cell r="F100">
            <v>0.44402560000000002</v>
          </cell>
        </row>
        <row r="101">
          <cell r="B101">
            <v>2018.75</v>
          </cell>
          <cell r="E101">
            <v>-0.54485709999999998</v>
          </cell>
          <cell r="F101">
            <v>-0.34708420000000001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43">
          <cell r="A43">
            <v>1996</v>
          </cell>
          <cell r="CD43">
            <v>-1.6304049093349704E-3</v>
          </cell>
        </row>
        <row r="44">
          <cell r="A44">
            <v>1997</v>
          </cell>
          <cell r="CD44">
            <v>4.5074002937042223E-3</v>
          </cell>
        </row>
        <row r="45">
          <cell r="A45">
            <v>1998</v>
          </cell>
          <cell r="CD45">
            <v>4.8576546588918745E-4</v>
          </cell>
        </row>
        <row r="46">
          <cell r="A46">
            <v>1999</v>
          </cell>
          <cell r="CD46">
            <v>5.5560797959604002E-3</v>
          </cell>
        </row>
        <row r="47">
          <cell r="A47">
            <v>2000</v>
          </cell>
          <cell r="CD47">
            <v>1.2430519593850775E-2</v>
          </cell>
        </row>
        <row r="48">
          <cell r="A48">
            <v>2001</v>
          </cell>
          <cell r="CD48">
            <v>-1.0359447486623097E-2</v>
          </cell>
        </row>
        <row r="49">
          <cell r="A49">
            <v>2002</v>
          </cell>
          <cell r="CD49">
            <v>-8.9196883077686806E-3</v>
          </cell>
        </row>
        <row r="50">
          <cell r="A50">
            <v>2003</v>
          </cell>
          <cell r="CD50">
            <v>-3.2301019710452294E-3</v>
          </cell>
        </row>
        <row r="51">
          <cell r="A51">
            <v>2004</v>
          </cell>
          <cell r="CD51">
            <v>8.4758694447106819E-3</v>
          </cell>
        </row>
        <row r="52">
          <cell r="A52">
            <v>2005</v>
          </cell>
          <cell r="CD52">
            <v>6.0577779401764786E-3</v>
          </cell>
        </row>
        <row r="53">
          <cell r="A53">
            <v>2006</v>
          </cell>
          <cell r="CD53">
            <v>9.4818182522491412E-3</v>
          </cell>
        </row>
        <row r="54">
          <cell r="A54">
            <v>2007</v>
          </cell>
          <cell r="CD54">
            <v>5.2463907586908221E-3</v>
          </cell>
        </row>
        <row r="55">
          <cell r="A55">
            <v>2008</v>
          </cell>
          <cell r="CD55">
            <v>-1.6069744900811145E-2</v>
          </cell>
        </row>
        <row r="56">
          <cell r="A56">
            <v>2009</v>
          </cell>
          <cell r="CD56">
            <v>-5.2744878192932276E-2</v>
          </cell>
        </row>
        <row r="57">
          <cell r="A57">
            <v>2010</v>
          </cell>
          <cell r="CD57">
            <v>8.1830317949087572E-3</v>
          </cell>
        </row>
        <row r="58">
          <cell r="A58">
            <v>2011</v>
          </cell>
          <cell r="CD58">
            <v>-3.2163687500563753E-4</v>
          </cell>
        </row>
        <row r="59">
          <cell r="A59">
            <v>2012</v>
          </cell>
          <cell r="CD59">
            <v>-5.1117292316682494E-3</v>
          </cell>
        </row>
        <row r="60">
          <cell r="A60">
            <v>2013</v>
          </cell>
          <cell r="CD60">
            <v>-2.5418707519779815E-3</v>
          </cell>
        </row>
        <row r="61">
          <cell r="A61">
            <v>2014</v>
          </cell>
          <cell r="CD61">
            <v>4.2174329041824166E-3</v>
          </cell>
        </row>
        <row r="62">
          <cell r="A62">
            <v>2015</v>
          </cell>
          <cell r="CD62">
            <v>9.6564044845326436E-3</v>
          </cell>
        </row>
        <row r="63">
          <cell r="A63">
            <v>2016</v>
          </cell>
          <cell r="CD63">
            <v>2.8996976663346885E-3</v>
          </cell>
        </row>
        <row r="64">
          <cell r="A64">
            <v>2017</v>
          </cell>
          <cell r="CD64">
            <v>1.0650856744216952E-2</v>
          </cell>
        </row>
        <row r="65">
          <cell r="A65">
            <v>2018</v>
          </cell>
          <cell r="CD65">
            <v>9.7327792762538223E-3</v>
          </cell>
        </row>
        <row r="66">
          <cell r="A66">
            <v>2019</v>
          </cell>
          <cell r="CD66">
            <v>3.3476782115080539E-3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2FD68-1669-4220-A35A-4AA52F1017BF}">
  <dimension ref="A1:BL101"/>
  <sheetViews>
    <sheetView workbookViewId="0"/>
  </sheetViews>
  <sheetFormatPr defaultRowHeight="15" x14ac:dyDescent="0.25"/>
  <cols>
    <col min="13" max="13" width="12" bestFit="1" customWidth="1"/>
  </cols>
  <sheetData>
    <row r="1" spans="1:64" x14ac:dyDescent="0.25">
      <c r="A1" s="10">
        <v>1</v>
      </c>
      <c r="B1" s="10">
        <f>A1+1</f>
        <v>2</v>
      </c>
      <c r="C1" s="10">
        <f>B1+1</f>
        <v>3</v>
      </c>
      <c r="D1" s="10">
        <f t="shared" ref="D1:BG1" si="0">C1+1</f>
        <v>4</v>
      </c>
      <c r="E1" s="10">
        <f t="shared" si="0"/>
        <v>5</v>
      </c>
      <c r="F1" s="10">
        <f t="shared" si="0"/>
        <v>6</v>
      </c>
      <c r="G1" s="10">
        <f t="shared" si="0"/>
        <v>7</v>
      </c>
      <c r="H1" s="10">
        <f t="shared" si="0"/>
        <v>8</v>
      </c>
      <c r="I1" s="10">
        <f t="shared" si="0"/>
        <v>9</v>
      </c>
      <c r="J1" s="10">
        <f t="shared" si="0"/>
        <v>10</v>
      </c>
      <c r="K1" s="10">
        <f t="shared" si="0"/>
        <v>11</v>
      </c>
      <c r="L1" s="10">
        <f t="shared" si="0"/>
        <v>12</v>
      </c>
      <c r="M1" s="10">
        <f t="shared" si="0"/>
        <v>13</v>
      </c>
      <c r="N1" s="10">
        <f t="shared" si="0"/>
        <v>14</v>
      </c>
      <c r="O1" s="10">
        <f t="shared" si="0"/>
        <v>15</v>
      </c>
      <c r="P1" s="10">
        <f t="shared" si="0"/>
        <v>16</v>
      </c>
      <c r="Q1" s="10">
        <f t="shared" si="0"/>
        <v>17</v>
      </c>
      <c r="R1" s="10">
        <f t="shared" si="0"/>
        <v>18</v>
      </c>
      <c r="S1" s="10">
        <f t="shared" si="0"/>
        <v>19</v>
      </c>
      <c r="T1" s="10">
        <f t="shared" si="0"/>
        <v>20</v>
      </c>
      <c r="U1" s="10">
        <f t="shared" si="0"/>
        <v>21</v>
      </c>
      <c r="V1" s="10">
        <f t="shared" si="0"/>
        <v>22</v>
      </c>
      <c r="W1" s="10">
        <f t="shared" si="0"/>
        <v>23</v>
      </c>
      <c r="X1" s="10">
        <f t="shared" si="0"/>
        <v>24</v>
      </c>
      <c r="Y1" s="10">
        <f t="shared" si="0"/>
        <v>25</v>
      </c>
      <c r="Z1" s="10">
        <f t="shared" si="0"/>
        <v>26</v>
      </c>
      <c r="AA1" s="10">
        <f t="shared" si="0"/>
        <v>27</v>
      </c>
      <c r="AB1" s="10">
        <f t="shared" si="0"/>
        <v>28</v>
      </c>
      <c r="AC1" s="10">
        <f t="shared" si="0"/>
        <v>29</v>
      </c>
      <c r="AD1" s="10">
        <f t="shared" si="0"/>
        <v>30</v>
      </c>
      <c r="AE1" s="10">
        <f t="shared" si="0"/>
        <v>31</v>
      </c>
      <c r="AF1" s="10">
        <f t="shared" si="0"/>
        <v>32</v>
      </c>
      <c r="AG1" s="10">
        <f t="shared" si="0"/>
        <v>33</v>
      </c>
      <c r="AH1" s="10">
        <f t="shared" si="0"/>
        <v>34</v>
      </c>
      <c r="AI1" s="10">
        <f t="shared" si="0"/>
        <v>35</v>
      </c>
      <c r="AJ1" s="10">
        <f t="shared" si="0"/>
        <v>36</v>
      </c>
      <c r="AK1" s="10">
        <f t="shared" si="0"/>
        <v>37</v>
      </c>
      <c r="AL1" s="10">
        <f t="shared" si="0"/>
        <v>38</v>
      </c>
      <c r="AM1" s="10">
        <f t="shared" si="0"/>
        <v>39</v>
      </c>
      <c r="AN1" s="10">
        <f t="shared" si="0"/>
        <v>40</v>
      </c>
      <c r="AO1" s="10">
        <f t="shared" si="0"/>
        <v>41</v>
      </c>
      <c r="AP1" s="10">
        <f t="shared" si="0"/>
        <v>42</v>
      </c>
      <c r="AQ1" s="10">
        <f t="shared" si="0"/>
        <v>43</v>
      </c>
      <c r="AR1" s="10">
        <f t="shared" si="0"/>
        <v>44</v>
      </c>
      <c r="AS1" s="10">
        <f t="shared" si="0"/>
        <v>45</v>
      </c>
      <c r="AT1" s="10">
        <f t="shared" si="0"/>
        <v>46</v>
      </c>
      <c r="AU1" s="10">
        <f t="shared" si="0"/>
        <v>47</v>
      </c>
      <c r="AV1" s="10">
        <f t="shared" si="0"/>
        <v>48</v>
      </c>
      <c r="AW1" s="10">
        <f t="shared" si="0"/>
        <v>49</v>
      </c>
      <c r="AX1" s="10">
        <f t="shared" si="0"/>
        <v>50</v>
      </c>
      <c r="AY1" s="10">
        <f t="shared" si="0"/>
        <v>51</v>
      </c>
      <c r="AZ1" s="10">
        <f t="shared" si="0"/>
        <v>52</v>
      </c>
      <c r="BA1" s="10">
        <f t="shared" si="0"/>
        <v>53</v>
      </c>
      <c r="BB1" s="10">
        <f t="shared" si="0"/>
        <v>54</v>
      </c>
      <c r="BC1" s="10">
        <f t="shared" si="0"/>
        <v>55</v>
      </c>
      <c r="BD1" s="10">
        <f t="shared" si="0"/>
        <v>56</v>
      </c>
      <c r="BE1" s="10">
        <f t="shared" si="0"/>
        <v>57</v>
      </c>
      <c r="BF1" s="10">
        <f t="shared" si="0"/>
        <v>58</v>
      </c>
      <c r="BG1" s="10">
        <f t="shared" si="0"/>
        <v>59</v>
      </c>
      <c r="BH1" s="10">
        <f t="shared" ref="BH1" si="1">BG1+1</f>
        <v>60</v>
      </c>
      <c r="BI1" s="10">
        <f t="shared" ref="BI1" si="2">BH1+1</f>
        <v>61</v>
      </c>
      <c r="BJ1" s="10">
        <f t="shared" ref="BJ1" si="3">BI1+1</f>
        <v>62</v>
      </c>
      <c r="BK1" s="10">
        <f t="shared" ref="BK1" si="4">BJ1+1</f>
        <v>63</v>
      </c>
      <c r="BL1" s="10"/>
    </row>
    <row r="2" spans="1:64" x14ac:dyDescent="0.25">
      <c r="A2" s="10">
        <f>A1+1</f>
        <v>2</v>
      </c>
      <c r="P2" s="35" t="s">
        <v>16</v>
      </c>
      <c r="Q2" s="35"/>
      <c r="R2" s="35"/>
      <c r="AH2" s="35" t="s">
        <v>17</v>
      </c>
      <c r="AI2" s="35"/>
      <c r="AJ2" s="35"/>
      <c r="AK2" s="35"/>
      <c r="AL2" s="35"/>
      <c r="AM2" s="35"/>
      <c r="BI2" s="35" t="s">
        <v>305</v>
      </c>
      <c r="BJ2" s="35"/>
      <c r="BK2" s="35"/>
    </row>
    <row r="3" spans="1:64" x14ac:dyDescent="0.25">
      <c r="A3" s="10">
        <f t="shared" ref="A3:A66" si="5">A2+1</f>
        <v>3</v>
      </c>
      <c r="P3" s="1"/>
      <c r="Q3" s="1"/>
      <c r="R3" s="1"/>
      <c r="AH3" s="1"/>
      <c r="AI3" s="1"/>
      <c r="AJ3" s="1"/>
      <c r="AK3" s="35" t="s">
        <v>18</v>
      </c>
      <c r="AL3" s="35"/>
      <c r="AM3" s="35"/>
      <c r="AO3" s="35" t="s">
        <v>19</v>
      </c>
      <c r="AP3" s="35"/>
      <c r="AQ3" s="35"/>
      <c r="AS3" s="35" t="s">
        <v>20</v>
      </c>
      <c r="AT3" s="35"/>
      <c r="AU3" s="35"/>
      <c r="AW3" s="35" t="s">
        <v>21</v>
      </c>
      <c r="AX3" s="35"/>
      <c r="AY3" s="35"/>
      <c r="BA3" s="35" t="s">
        <v>22</v>
      </c>
      <c r="BB3" s="35"/>
      <c r="BC3" s="35"/>
      <c r="BE3" s="35" t="s">
        <v>22</v>
      </c>
      <c r="BF3" s="35"/>
      <c r="BG3" s="35"/>
    </row>
    <row r="4" spans="1:64" x14ac:dyDescent="0.25">
      <c r="A4" s="10">
        <f t="shared" si="5"/>
        <v>4</v>
      </c>
      <c r="C4" s="35" t="s">
        <v>23</v>
      </c>
      <c r="D4" s="35"/>
      <c r="E4" s="35" t="s">
        <v>24</v>
      </c>
      <c r="F4" s="35"/>
      <c r="G4" s="1"/>
      <c r="P4" t="s">
        <v>25</v>
      </c>
      <c r="R4">
        <f>CORREL(Q8:Q29,R8:R29)</f>
        <v>-0.24153715047289837</v>
      </c>
      <c r="AK4" t="s">
        <v>25</v>
      </c>
      <c r="AM4">
        <f ca="1">CORREL(AL8:AL29,AM8:AM29)</f>
        <v>-0.22037593660249613</v>
      </c>
      <c r="AO4" t="s">
        <v>25</v>
      </c>
      <c r="AQ4">
        <f ca="1">CORREL(AP8:AP29,AQ8:AQ29)</f>
        <v>-0.1156453721766197</v>
      </c>
      <c r="AS4" t="s">
        <v>25</v>
      </c>
      <c r="AU4">
        <f ca="1">CORREL(AT8:AT29,AU8:AU29)</f>
        <v>-3.5277332350610952E-2</v>
      </c>
      <c r="AW4" t="s">
        <v>25</v>
      </c>
      <c r="AY4">
        <f ca="1">CORREL(AX8:AX29,AY8:AY29)</f>
        <v>0.34510966355877343</v>
      </c>
      <c r="BA4" t="s">
        <v>25</v>
      </c>
      <c r="BC4">
        <f ca="1">CORREL(BB8:BB29,BC8:BC29)</f>
        <v>0.29870939553194131</v>
      </c>
      <c r="BE4" t="s">
        <v>25</v>
      </c>
      <c r="BG4">
        <f ca="1">CORREL(BF8:BF29,BG8:BG29)</f>
        <v>-3.4976023330975471E-2</v>
      </c>
      <c r="BI4" t="s">
        <v>25</v>
      </c>
      <c r="BK4">
        <f>CORREL(BJ8:BJ29,BK8:BK29)</f>
        <v>6.0246306187251172E-2</v>
      </c>
    </row>
    <row r="5" spans="1:64" ht="18" x14ac:dyDescent="0.35">
      <c r="A5" s="10">
        <f t="shared" si="5"/>
        <v>5</v>
      </c>
      <c r="B5" s="11" t="s">
        <v>26</v>
      </c>
      <c r="C5" s="11" t="s">
        <v>27</v>
      </c>
      <c r="D5" s="11" t="s">
        <v>28</v>
      </c>
      <c r="E5" s="12" t="s">
        <v>29</v>
      </c>
      <c r="F5" s="12" t="s">
        <v>30</v>
      </c>
      <c r="G5" t="s">
        <v>31</v>
      </c>
      <c r="H5" s="12"/>
      <c r="I5" s="35" t="s">
        <v>32</v>
      </c>
      <c r="J5" s="35"/>
      <c r="K5" s="35"/>
      <c r="L5" s="35"/>
      <c r="M5" s="35"/>
      <c r="Q5" s="12" t="s">
        <v>29</v>
      </c>
      <c r="R5" s="12" t="s">
        <v>30</v>
      </c>
      <c r="AH5" s="12" t="s">
        <v>29</v>
      </c>
      <c r="AI5" s="12" t="s">
        <v>30</v>
      </c>
      <c r="AK5">
        <v>1</v>
      </c>
      <c r="AL5" s="12" t="s">
        <v>29</v>
      </c>
      <c r="AM5" s="12" t="s">
        <v>30</v>
      </c>
      <c r="AO5">
        <f>AK5+1</f>
        <v>2</v>
      </c>
      <c r="AP5" s="12" t="s">
        <v>29</v>
      </c>
      <c r="AQ5" s="12" t="s">
        <v>30</v>
      </c>
      <c r="AS5">
        <f>AO5+1</f>
        <v>3</v>
      </c>
      <c r="AT5" s="12" t="s">
        <v>29</v>
      </c>
      <c r="AU5" s="12" t="s">
        <v>30</v>
      </c>
      <c r="AW5">
        <f>AS5+1</f>
        <v>4</v>
      </c>
      <c r="AX5" s="12" t="s">
        <v>29</v>
      </c>
      <c r="AY5" s="12" t="s">
        <v>30</v>
      </c>
      <c r="BA5">
        <v>0</v>
      </c>
      <c r="BB5" s="12" t="s">
        <v>29</v>
      </c>
      <c r="BC5" s="12" t="s">
        <v>30</v>
      </c>
      <c r="BE5">
        <v>-1</v>
      </c>
      <c r="BF5" s="12" t="s">
        <v>29</v>
      </c>
      <c r="BG5" s="12" t="s">
        <v>30</v>
      </c>
      <c r="BI5">
        <v>-1</v>
      </c>
      <c r="BJ5" s="12" t="s">
        <v>29</v>
      </c>
      <c r="BK5" s="12" t="s">
        <v>30</v>
      </c>
    </row>
    <row r="6" spans="1:64" ht="18" x14ac:dyDescent="0.35">
      <c r="A6" s="10">
        <f t="shared" si="5"/>
        <v>6</v>
      </c>
      <c r="B6">
        <v>1995</v>
      </c>
      <c r="G6">
        <f>ROUND(B6-0.5,0)</f>
        <v>1995</v>
      </c>
      <c r="J6" s="11" t="s">
        <v>27</v>
      </c>
      <c r="K6" s="11" t="s">
        <v>28</v>
      </c>
      <c r="L6" s="12" t="s">
        <v>29</v>
      </c>
      <c r="M6" s="12" t="s">
        <v>30</v>
      </c>
      <c r="P6">
        <v>1995</v>
      </c>
      <c r="Q6">
        <f>SUMIF($G$6:$G$101,$P6,E$6:E$101)</f>
        <v>0</v>
      </c>
      <c r="R6">
        <f>SUMIF($G$6:$G$101,$P6,F$6:F$101)</f>
        <v>0</v>
      </c>
      <c r="AK6">
        <v>1995</v>
      </c>
      <c r="AO6">
        <v>1995</v>
      </c>
      <c r="AS6">
        <v>1995</v>
      </c>
      <c r="AW6">
        <v>1995</v>
      </c>
      <c r="BA6">
        <v>1995</v>
      </c>
      <c r="BE6">
        <v>1995</v>
      </c>
      <c r="BI6">
        <v>1995</v>
      </c>
    </row>
    <row r="7" spans="1:64" ht="18" x14ac:dyDescent="0.35">
      <c r="A7" s="10">
        <f t="shared" si="5"/>
        <v>7</v>
      </c>
      <c r="B7">
        <f>B6+0.25</f>
        <v>1995.25</v>
      </c>
      <c r="G7">
        <f t="shared" ref="G7:G70" si="6">ROUND(B7-0.5,0)</f>
        <v>1995</v>
      </c>
      <c r="I7" s="11" t="s">
        <v>27</v>
      </c>
      <c r="J7" s="13"/>
      <c r="K7" s="13">
        <f>CORREL($C15:$C101,D15:D101)</f>
        <v>-0.36134657411752696</v>
      </c>
      <c r="L7" s="13">
        <f t="shared" ref="L7:M7" si="7">CORREL($C15:$C101,E15:E101)</f>
        <v>0.94180378017498045</v>
      </c>
      <c r="M7" s="13">
        <f t="shared" si="7"/>
        <v>0.33616313512593105</v>
      </c>
      <c r="P7">
        <f>P6+1</f>
        <v>1996</v>
      </c>
      <c r="Q7">
        <f>SUMIF($G$6:$G$101,$P7,E$6:E$101)</f>
        <v>0</v>
      </c>
      <c r="R7">
        <f>SUMIF($G$6:$G$101,$P7,F$6:F$101)</f>
        <v>0</v>
      </c>
      <c r="AK7">
        <f>AK6+1</f>
        <v>1996</v>
      </c>
      <c r="AO7">
        <f>AO6+1</f>
        <v>1996</v>
      </c>
      <c r="AS7">
        <f>AS6+1</f>
        <v>1996</v>
      </c>
      <c r="AW7">
        <f>AW6+1</f>
        <v>1996</v>
      </c>
      <c r="BA7">
        <f>BA6+1</f>
        <v>1996</v>
      </c>
      <c r="BE7">
        <f>BE6+1</f>
        <v>1996</v>
      </c>
      <c r="BI7">
        <f>BI6+1</f>
        <v>1996</v>
      </c>
      <c r="BJ7">
        <f>SUM(C9:C12)</f>
        <v>0</v>
      </c>
      <c r="BK7">
        <f t="shared" ref="BK7:BK29" si="8">SUM(D9:D12)</f>
        <v>0</v>
      </c>
    </row>
    <row r="8" spans="1:64" ht="18" x14ac:dyDescent="0.35">
      <c r="A8" s="10">
        <f t="shared" si="5"/>
        <v>8</v>
      </c>
      <c r="B8">
        <f t="shared" ref="B8:B71" si="9">B7+0.25</f>
        <v>1995.5</v>
      </c>
      <c r="G8">
        <f t="shared" si="6"/>
        <v>1995</v>
      </c>
      <c r="I8" s="11" t="s">
        <v>28</v>
      </c>
      <c r="J8" s="13"/>
      <c r="K8" s="13"/>
      <c r="L8" s="13">
        <f>CORREL($D15:$D101,E15:E101)</f>
        <v>-0.65376667394278065</v>
      </c>
      <c r="M8" s="13">
        <f>CORREL($D15:$D101,F15:F101)</f>
        <v>0.75669618376598125</v>
      </c>
      <c r="P8">
        <f t="shared" ref="P8:P29" si="10">P7+1</f>
        <v>1997</v>
      </c>
      <c r="Q8">
        <f t="shared" ref="Q8:R29" si="11">SUMIF($G$6:$G$101,$P8,E$6:E$101)</f>
        <v>-0.54968519999999998</v>
      </c>
      <c r="R8">
        <f t="shared" si="11"/>
        <v>-5.3668599999999955E-2</v>
      </c>
      <c r="AK8">
        <f t="shared" ref="AK8:AK29" si="12">AK7+1</f>
        <v>1997</v>
      </c>
      <c r="AO8">
        <f t="shared" ref="AO8:AO29" si="13">AO7+1</f>
        <v>1997</v>
      </c>
      <c r="AS8">
        <f t="shared" ref="AS8:AS29" si="14">AS7+1</f>
        <v>1997</v>
      </c>
      <c r="AW8">
        <f t="shared" ref="AW8:AW29" si="15">AW7+1</f>
        <v>1997</v>
      </c>
      <c r="BA8">
        <f t="shared" ref="BA8:BA29" si="16">BA7+1</f>
        <v>1997</v>
      </c>
      <c r="BE8">
        <f t="shared" ref="BE8:BE29" si="17">BE7+1</f>
        <v>1997</v>
      </c>
      <c r="BI8">
        <f t="shared" ref="BI8:BI29" si="18">BI7+1</f>
        <v>1997</v>
      </c>
      <c r="BJ8">
        <f t="shared" ref="BJ8:BJ29" si="19">SUM(C10:C13)</f>
        <v>0</v>
      </c>
      <c r="BK8">
        <f t="shared" si="8"/>
        <v>0</v>
      </c>
    </row>
    <row r="9" spans="1:64" ht="16.5" x14ac:dyDescent="0.3">
      <c r="A9" s="10">
        <f t="shared" si="5"/>
        <v>9</v>
      </c>
      <c r="B9">
        <f t="shared" si="9"/>
        <v>1995.75</v>
      </c>
      <c r="G9">
        <f t="shared" si="6"/>
        <v>1995</v>
      </c>
      <c r="I9" s="12" t="s">
        <v>29</v>
      </c>
      <c r="J9" s="13"/>
      <c r="K9" s="13"/>
      <c r="L9" s="13"/>
      <c r="M9" s="13">
        <f>CORREL($E15:$E101,F15:F101)</f>
        <v>2.1746130020178701E-8</v>
      </c>
      <c r="P9">
        <f t="shared" si="10"/>
        <v>1998</v>
      </c>
      <c r="Q9">
        <f t="shared" si="11"/>
        <v>-1.1925616000000001</v>
      </c>
      <c r="R9">
        <f t="shared" si="11"/>
        <v>-2.2141408999999999</v>
      </c>
      <c r="AK9">
        <f t="shared" si="12"/>
        <v>1998</v>
      </c>
      <c r="AL9" cm="1">
        <f t="array" aca="1" ref="AL9" ca="1">INDIRECT(ADDRESS($A$17+AK$5+4*($A9-$A$9),$AH$1,,,"Data B&amp;Q"))</f>
        <v>-5.9788339999999995E-2</v>
      </c>
      <c r="AM9" cm="1">
        <f t="array" aca="1" ref="AM9" ca="1">INDIRECT(ADDRESS($A$17+AK$5+4*($A9-$A$9),$AI$1,,,"Data B&amp;Q"))</f>
        <v>-0.45142176000000001</v>
      </c>
      <c r="AO9">
        <f t="shared" si="13"/>
        <v>1998</v>
      </c>
      <c r="AP9" cm="1">
        <f t="array" aca="1" ref="AP9" ca="1">INDIRECT(ADDRESS($A$17+AO$5+4*($A9-$A$9),$AH$1,,,"Data B&amp;Q"))</f>
        <v>-0.28196244000000004</v>
      </c>
      <c r="AQ9" cm="1">
        <f t="array" aca="1" ref="AQ9" ca="1">INDIRECT(ADDRESS($A$17+AO$5+4*($A9-$A$9),$AI$1,,,"Data B&amp;Q"))</f>
        <v>-0.57274303999999998</v>
      </c>
      <c r="AS9">
        <f t="shared" si="14"/>
        <v>1998</v>
      </c>
      <c r="AT9" cm="1">
        <f t="array" aca="1" ref="AT9" ca="1">INDIRECT(ADDRESS($A$17+AS$5+4*($A9-$A$9),$AH$1,,,"Data B&amp;Q"))</f>
        <v>-7.0137120000000025E-2</v>
      </c>
      <c r="AU9" cm="1">
        <f t="array" aca="1" ref="AU9" ca="1">INDIRECT(ADDRESS($A$17+AS$5+4*($A9-$A$9),$AI$1,,,"Data B&amp;Q"))</f>
        <v>-0.43286601999999996</v>
      </c>
      <c r="AW9">
        <f t="shared" si="15"/>
        <v>1998</v>
      </c>
      <c r="AX9" cm="1">
        <f t="array" aca="1" ref="AX9" ca="1">INDIRECT(ADDRESS($A$17+AW$5+4*($A9-$A$9),$AH$1,,,"Data B&amp;Q"))</f>
        <v>-0.24869879999999997</v>
      </c>
      <c r="AY9" cm="1">
        <f t="array" aca="1" ref="AY9" ca="1">INDIRECT(ADDRESS($A$17+AW$5+4*($A9-$A$9),$AI$1,,,"Data B&amp;Q"))</f>
        <v>-0.14634195999999994</v>
      </c>
      <c r="BA9">
        <f t="shared" si="16"/>
        <v>1998</v>
      </c>
      <c r="BB9" cm="1">
        <f t="array" aca="1" ref="BB9" ca="1">INDIRECT(ADDRESS($A$17+BA$5+4*($A9-$A$9),$AH$1,,,"Data B&amp;Q"))</f>
        <v>0.18222443999999999</v>
      </c>
      <c r="BC9" cm="1">
        <f t="array" aca="1" ref="BC9" ca="1">INDIRECT(ADDRESS($A$17+BA$5+4*($A9-$A$9),$AI$1,,,"Data B&amp;Q"))</f>
        <v>-0.71075911999999997</v>
      </c>
      <c r="BE9">
        <f t="shared" si="17"/>
        <v>1998</v>
      </c>
      <c r="BF9" cm="1">
        <f t="array" aca="1" ref="BF9" ca="1">INDIRECT(ADDRESS($A$17+BE$5+4*($A9-$A$9),$AH$1,,,"Data B&amp;Q"))</f>
        <v>0</v>
      </c>
      <c r="BG9" cm="1">
        <f t="array" aca="1" ref="BG9" ca="1">INDIRECT(ADDRESS($A$17+BE$5+4*($A9-$A$9),$AI$1,,,"Data B&amp;Q"))</f>
        <v>0</v>
      </c>
      <c r="BI9">
        <f t="shared" si="18"/>
        <v>1998</v>
      </c>
      <c r="BJ9">
        <f t="shared" si="19"/>
        <v>0</v>
      </c>
      <c r="BK9">
        <f t="shared" si="8"/>
        <v>0</v>
      </c>
    </row>
    <row r="10" spans="1:64" ht="16.5" x14ac:dyDescent="0.3">
      <c r="A10" s="10">
        <f t="shared" si="5"/>
        <v>10</v>
      </c>
      <c r="B10">
        <f t="shared" si="9"/>
        <v>1996</v>
      </c>
      <c r="G10">
        <f t="shared" si="6"/>
        <v>1996</v>
      </c>
      <c r="I10" s="12" t="s">
        <v>30</v>
      </c>
      <c r="J10" s="13"/>
      <c r="K10" s="13"/>
      <c r="L10" s="13"/>
      <c r="M10" s="13"/>
      <c r="P10">
        <f t="shared" si="10"/>
        <v>1999</v>
      </c>
      <c r="Q10">
        <f t="shared" si="11"/>
        <v>0.84950629999999994</v>
      </c>
      <c r="R10">
        <f t="shared" si="11"/>
        <v>-0.63838969999999995</v>
      </c>
      <c r="AK10">
        <f t="shared" si="12"/>
        <v>1999</v>
      </c>
      <c r="AL10" cm="1">
        <f t="array" aca="1" ref="AL10" ca="1">INDIRECT(ADDRESS($A$17+AK$5+4*($A10-$A$9),$AH$1,,,"Data B&amp;Q"))</f>
        <v>-0.23030996000000004</v>
      </c>
      <c r="AM10" cm="1">
        <f t="array" aca="1" ref="AM10" ca="1">INDIRECT(ADDRESS($A$17+AK$5+4*($A10-$A$9),$AI$1,,,"Data B&amp;Q"))</f>
        <v>0.17378278</v>
      </c>
      <c r="AO10">
        <f t="shared" si="13"/>
        <v>1999</v>
      </c>
      <c r="AP10" cm="1">
        <f t="array" aca="1" ref="AP10" ca="1">INDIRECT(ADDRESS($A$17+AO$5+4*($A10-$A$9),$AH$1,,,"Data B&amp;Q"))</f>
        <v>-0.11918234000000001</v>
      </c>
      <c r="AQ10" cm="1">
        <f t="array" aca="1" ref="AQ10" ca="1">INDIRECT(ADDRESS($A$17+AO$5+4*($A10-$A$9),$AI$1,,,"Data B&amp;Q"))</f>
        <v>-7.8284119999999985E-2</v>
      </c>
      <c r="AS10">
        <f t="shared" si="14"/>
        <v>1999</v>
      </c>
      <c r="AT10" cm="1">
        <f t="array" aca="1" ref="AT10" ca="1">INDIRECT(ADDRESS($A$17+AS$5+4*($A10-$A$9),$AH$1,,,"Data B&amp;Q"))</f>
        <v>0.38110945999999996</v>
      </c>
      <c r="AU10" cm="1">
        <f t="array" aca="1" ref="AU10" ca="1">INDIRECT(ADDRESS($A$17+AS$5+4*($A10-$A$9),$AI$1,,,"Data B&amp;Q"))</f>
        <v>0.31006085999999999</v>
      </c>
      <c r="AW10">
        <f t="shared" si="15"/>
        <v>1999</v>
      </c>
      <c r="AX10" cm="1">
        <f t="array" aca="1" ref="AX10" ca="1">INDIRECT(ADDRESS($A$17+AW$5+4*($A10-$A$9),$AH$1,,,"Data B&amp;Q"))</f>
        <v>-5.1515939999999948E-2</v>
      </c>
      <c r="AY10" cm="1">
        <f t="array" aca="1" ref="AY10" ca="1">INDIRECT(ADDRESS($A$17+AW$5+4*($A10-$A$9),$AI$1,,,"Data B&amp;Q"))</f>
        <v>-3.200310000000002E-2</v>
      </c>
      <c r="BA10">
        <f t="shared" si="16"/>
        <v>1999</v>
      </c>
      <c r="BB10" cm="1">
        <f t="array" aca="1" ref="BB10" ca="1">INDIRECT(ADDRESS($A$17+BA$5+4*($A10-$A$9),$AH$1,,,"Data B&amp;Q"))</f>
        <v>-0.24869879999999997</v>
      </c>
      <c r="BC10" cm="1">
        <f t="array" aca="1" ref="BC10" ca="1">INDIRECT(ADDRESS($A$17+BA$5+4*($A10-$A$9),$AI$1,,,"Data B&amp;Q"))</f>
        <v>-0.14634195999999994</v>
      </c>
      <c r="BE10">
        <f t="shared" si="17"/>
        <v>1999</v>
      </c>
      <c r="BF10" cm="1">
        <f t="array" aca="1" ref="BF10" ca="1">INDIRECT(ADDRESS($A$17+BE$5+4*($A10-$A$9),$AH$1,,,"Data B&amp;Q"))</f>
        <v>-7.0137120000000025E-2</v>
      </c>
      <c r="BG10" cm="1">
        <f t="array" aca="1" ref="BG10" ca="1">INDIRECT(ADDRESS($A$17+BE$5+4*($A10-$A$9),$AI$1,,,"Data B&amp;Q"))</f>
        <v>-0.43286601999999996</v>
      </c>
      <c r="BI10">
        <f t="shared" si="18"/>
        <v>1999</v>
      </c>
      <c r="BJ10">
        <f t="shared" si="19"/>
        <v>-4.9628400000000003E-2</v>
      </c>
      <c r="BK10">
        <f t="shared" si="8"/>
        <v>-3.7122000000000002E-2</v>
      </c>
    </row>
    <row r="11" spans="1:64" x14ac:dyDescent="0.25">
      <c r="A11" s="10">
        <f t="shared" si="5"/>
        <v>11</v>
      </c>
      <c r="B11">
        <f t="shared" si="9"/>
        <v>1996.25</v>
      </c>
      <c r="G11">
        <f t="shared" si="6"/>
        <v>1996</v>
      </c>
      <c r="P11">
        <f t="shared" si="10"/>
        <v>2000</v>
      </c>
      <c r="Q11">
        <f t="shared" si="11"/>
        <v>1.0025789000000001</v>
      </c>
      <c r="R11">
        <f t="shared" si="11"/>
        <v>0.85717209999999988</v>
      </c>
      <c r="AK11">
        <f t="shared" si="12"/>
        <v>2000</v>
      </c>
      <c r="AL11" cm="1">
        <f t="array" aca="1" ref="AL11" ca="1">INDIRECT(ADDRESS($A$17+AK$5+4*($A11-$A$9),$AH$1,,,"Data B&amp;Q"))</f>
        <v>0.23950247999999999</v>
      </c>
      <c r="AM11" cm="1">
        <f t="array" aca="1" ref="AM11" ca="1">INDIRECT(ADDRESS($A$17+AK$5+4*($A11-$A$9),$AI$1,,,"Data B&amp;Q"))</f>
        <v>0.12121176</v>
      </c>
      <c r="AO11">
        <f t="shared" si="13"/>
        <v>2000</v>
      </c>
      <c r="AP11" cm="1">
        <f t="array" aca="1" ref="AP11" ca="1">INDIRECT(ADDRESS($A$17+AO$5+4*($A11-$A$9),$AH$1,,,"Data B&amp;Q"))</f>
        <v>7.0053199999999996E-2</v>
      </c>
      <c r="AQ11" cm="1">
        <f t="array" aca="1" ref="AQ11" ca="1">INDIRECT(ADDRESS($A$17+AO$5+4*($A11-$A$9),$AI$1,,,"Data B&amp;Q"))</f>
        <v>0.12717091999999997</v>
      </c>
      <c r="AS11">
        <f t="shared" si="14"/>
        <v>2000</v>
      </c>
      <c r="AT11" cm="1">
        <f t="array" aca="1" ref="AT11" ca="1">INDIRECT(ADDRESS($A$17+AS$5+4*($A11-$A$9),$AH$1,,,"Data B&amp;Q"))</f>
        <v>3.7436600000000154E-3</v>
      </c>
      <c r="AU11" cm="1">
        <f t="array" aca="1" ref="AU11" ca="1">INDIRECT(ADDRESS($A$17+AS$5+4*($A11-$A$9),$AI$1,,,"Data B&amp;Q"))</f>
        <v>0.23729161999999998</v>
      </c>
      <c r="AW11">
        <f t="shared" si="15"/>
        <v>2000</v>
      </c>
      <c r="AX11" cm="1">
        <f t="array" aca="1" ref="AX11" ca="1">INDIRECT(ADDRESS($A$17+AW$5+4*($A11-$A$9),$AH$1,,,"Data B&amp;Q"))</f>
        <v>2.2933460000000006E-2</v>
      </c>
      <c r="AY11" cm="1">
        <f t="array" aca="1" ref="AY11" ca="1">INDIRECT(ADDRESS($A$17+AW$5+4*($A11-$A$9),$AI$1,,,"Data B&amp;Q"))</f>
        <v>-0.1093315</v>
      </c>
      <c r="BA11">
        <f t="shared" si="16"/>
        <v>2000</v>
      </c>
      <c r="BB11" cm="1">
        <f t="array" aca="1" ref="BB11" ca="1">INDIRECT(ADDRESS($A$17+BA$5+4*($A11-$A$9),$AH$1,,,"Data B&amp;Q"))</f>
        <v>-5.1515939999999948E-2</v>
      </c>
      <c r="BC11" cm="1">
        <f t="array" aca="1" ref="BC11" ca="1">INDIRECT(ADDRESS($A$17+BA$5+4*($A11-$A$9),$AI$1,,,"Data B&amp;Q"))</f>
        <v>-3.200310000000002E-2</v>
      </c>
      <c r="BE11">
        <f t="shared" si="17"/>
        <v>2000</v>
      </c>
      <c r="BF11" cm="1">
        <f t="array" aca="1" ref="BF11" ca="1">INDIRECT(ADDRESS($A$17+BE$5+4*($A11-$A$9),$AH$1,,,"Data B&amp;Q"))</f>
        <v>0.38110945999999996</v>
      </c>
      <c r="BG11" cm="1">
        <f t="array" aca="1" ref="BG11" ca="1">INDIRECT(ADDRESS($A$17+BE$5+4*($A11-$A$9),$AI$1,,,"Data B&amp;Q"))</f>
        <v>0.31006085999999999</v>
      </c>
      <c r="BI11">
        <f t="shared" si="18"/>
        <v>2000</v>
      </c>
      <c r="BJ11">
        <f t="shared" si="19"/>
        <v>-6.6128800000000001E-2</v>
      </c>
      <c r="BK11">
        <f t="shared" si="8"/>
        <v>0.12633450000000002</v>
      </c>
    </row>
    <row r="12" spans="1:64" x14ac:dyDescent="0.25">
      <c r="A12" s="10">
        <f t="shared" si="5"/>
        <v>12</v>
      </c>
      <c r="B12">
        <f t="shared" si="9"/>
        <v>1996.5</v>
      </c>
      <c r="G12">
        <f t="shared" si="6"/>
        <v>1996</v>
      </c>
      <c r="P12">
        <f t="shared" si="10"/>
        <v>2001</v>
      </c>
      <c r="Q12">
        <f t="shared" si="11"/>
        <v>1.8940616000000001</v>
      </c>
      <c r="R12">
        <f t="shared" si="11"/>
        <v>0.57961510000000005</v>
      </c>
      <c r="AK12">
        <f t="shared" si="12"/>
        <v>2001</v>
      </c>
      <c r="AL12" cm="1">
        <f t="array" aca="1" ref="AL12" ca="1">INDIRECT(ADDRESS($A$17+AK$5+4*($A12-$A$9),$AH$1,,,"Data B&amp;Q"))</f>
        <v>0.31746449999999998</v>
      </c>
      <c r="AM12" cm="1">
        <f t="array" aca="1" ref="AM12" ca="1">INDIRECT(ADDRESS($A$17+AK$5+4*($A12-$A$9),$AI$1,,,"Data B&amp;Q"))</f>
        <v>0.16713502</v>
      </c>
      <c r="AO12">
        <f t="shared" si="13"/>
        <v>2001</v>
      </c>
      <c r="AP12" cm="1">
        <f t="array" aca="1" ref="AP12" ca="1">INDIRECT(ADDRESS($A$17+AO$5+4*($A12-$A$9),$AH$1,,,"Data B&amp;Q"))</f>
        <v>0.38170589999999999</v>
      </c>
      <c r="AQ12" cm="1">
        <f t="array" aca="1" ref="AQ12" ca="1">INDIRECT(ADDRESS($A$17+AO$5+4*($A12-$A$9),$AI$1,,,"Data B&amp;Q"))</f>
        <v>-1.6752280000000001E-2</v>
      </c>
      <c r="AS12">
        <f t="shared" si="14"/>
        <v>2001</v>
      </c>
      <c r="AT12" cm="1">
        <f t="array" aca="1" ref="AT12" ca="1">INDIRECT(ADDRESS($A$17+AS$5+4*($A12-$A$9),$AH$1,,,"Data B&amp;Q"))</f>
        <v>0.22415326000000002</v>
      </c>
      <c r="AU12" cm="1">
        <f t="array" aca="1" ref="AU12" ca="1">INDIRECT(ADDRESS($A$17+AS$5+4*($A12-$A$9),$AI$1,,,"Data B&amp;Q"))</f>
        <v>0.48113082000000001</v>
      </c>
      <c r="AW12">
        <f t="shared" si="15"/>
        <v>2001</v>
      </c>
      <c r="AX12" cm="1">
        <f t="array" aca="1" ref="AX12" ca="1">INDIRECT(ADDRESS($A$17+AW$5+4*($A12-$A$9),$AH$1,,,"Data B&amp;Q"))</f>
        <v>0.13976058</v>
      </c>
      <c r="AY12" cm="1">
        <f t="array" aca="1" ref="AY12" ca="1">INDIRECT(ADDRESS($A$17+AW$5+4*($A12-$A$9),$AI$1,,,"Data B&amp;Q"))</f>
        <v>0.28435467999999997</v>
      </c>
      <c r="BA12">
        <f t="shared" si="16"/>
        <v>2001</v>
      </c>
      <c r="BB12" cm="1">
        <f t="array" aca="1" ref="BB12" ca="1">INDIRECT(ADDRESS($A$17+BA$5+4*($A12-$A$9),$AH$1,,,"Data B&amp;Q"))</f>
        <v>2.2933460000000006E-2</v>
      </c>
      <c r="BC12" cm="1">
        <f t="array" aca="1" ref="BC12" ca="1">INDIRECT(ADDRESS($A$17+BA$5+4*($A12-$A$9),$AI$1,,,"Data B&amp;Q"))</f>
        <v>-0.1093315</v>
      </c>
      <c r="BE12">
        <f t="shared" si="17"/>
        <v>2001</v>
      </c>
      <c r="BF12" cm="1">
        <f t="array" aca="1" ref="BF12" ca="1">INDIRECT(ADDRESS($A$17+BE$5+4*($A12-$A$9),$AH$1,,,"Data B&amp;Q"))</f>
        <v>3.7436600000000154E-3</v>
      </c>
      <c r="BG12" cm="1">
        <f t="array" aca="1" ref="BG12" ca="1">INDIRECT(ADDRESS($A$17+BE$5+4*($A12-$A$9),$AI$1,,,"Data B&amp;Q"))</f>
        <v>0.23729161999999998</v>
      </c>
      <c r="BI12">
        <f t="shared" si="18"/>
        <v>2001</v>
      </c>
      <c r="BJ12">
        <f t="shared" si="19"/>
        <v>-0.31416769999999999</v>
      </c>
      <c r="BK12">
        <f t="shared" si="8"/>
        <v>6.0261100000000012E-2</v>
      </c>
    </row>
    <row r="13" spans="1:64" x14ac:dyDescent="0.25">
      <c r="A13" s="10">
        <f t="shared" si="5"/>
        <v>13</v>
      </c>
      <c r="B13">
        <f t="shared" si="9"/>
        <v>1996.75</v>
      </c>
      <c r="G13">
        <f t="shared" si="6"/>
        <v>1996</v>
      </c>
      <c r="P13">
        <f t="shared" si="10"/>
        <v>2002</v>
      </c>
      <c r="Q13">
        <f t="shared" si="11"/>
        <v>-3.7795959999999997</v>
      </c>
      <c r="R13">
        <f t="shared" si="11"/>
        <v>1.1999072</v>
      </c>
      <c r="AK13">
        <f t="shared" si="12"/>
        <v>2002</v>
      </c>
      <c r="AL13" cm="1">
        <f t="array" aca="1" ref="AL13" ca="1">INDIRECT(ADDRESS($A$17+AK$5+4*($A13-$A$9),$AH$1,,,"Data B&amp;Q"))</f>
        <v>-0.28841075999999999</v>
      </c>
      <c r="AM13" cm="1">
        <f t="array" aca="1" ref="AM13" ca="1">INDIRECT(ADDRESS($A$17+AK$5+4*($A13-$A$9),$AI$1,,,"Data B&amp;Q"))</f>
        <v>0.19603106000000001</v>
      </c>
      <c r="AO13">
        <f t="shared" si="13"/>
        <v>2002</v>
      </c>
      <c r="AP13" cm="1">
        <f t="array" aca="1" ref="AP13" ca="1">INDIRECT(ADDRESS($A$17+AO$5+4*($A13-$A$9),$AH$1,,,"Data B&amp;Q"))</f>
        <v>-0.44101359999999995</v>
      </c>
      <c r="AQ13" cm="1">
        <f t="array" aca="1" ref="AQ13" ca="1">INDIRECT(ADDRESS($A$17+AO$5+4*($A13-$A$9),$AI$1,,,"Data B&amp;Q"))</f>
        <v>0.25456685999999995</v>
      </c>
      <c r="AS13">
        <f t="shared" si="14"/>
        <v>2002</v>
      </c>
      <c r="AT13" cm="1">
        <f t="array" aca="1" ref="AT13" ca="1">INDIRECT(ADDRESS($A$17+AS$5+4*($A13-$A$9),$AH$1,,,"Data B&amp;Q"))</f>
        <v>-0.61602091999999997</v>
      </c>
      <c r="AU13" cm="1">
        <f t="array" aca="1" ref="AU13" ca="1">INDIRECT(ADDRESS($A$17+AS$5+4*($A13-$A$9),$AI$1,,,"Data B&amp;Q"))</f>
        <v>3.698383999999999E-2</v>
      </c>
      <c r="AW13">
        <f t="shared" si="15"/>
        <v>2002</v>
      </c>
      <c r="AX13" cm="1">
        <f t="array" aca="1" ref="AX13" ca="1">INDIRECT(ADDRESS($A$17+AW$5+4*($A13-$A$9),$AH$1,,,"Data B&amp;Q"))</f>
        <v>-0.53775315999999995</v>
      </c>
      <c r="AY13" cm="1">
        <f t="array" aca="1" ref="AY13" ca="1">INDIRECT(ADDRESS($A$17+AW$5+4*($A13-$A$9),$AI$1,,,"Data B&amp;Q"))</f>
        <v>-0.76049255999999998</v>
      </c>
      <c r="BA13">
        <f t="shared" si="16"/>
        <v>2002</v>
      </c>
      <c r="BB13" cm="1">
        <f t="array" aca="1" ref="BB13" ca="1">INDIRECT(ADDRESS($A$17+BA$5+4*($A13-$A$9),$AH$1,,,"Data B&amp;Q"))</f>
        <v>0.13976058</v>
      </c>
      <c r="BC13" cm="1">
        <f t="array" aca="1" ref="BC13" ca="1">INDIRECT(ADDRESS($A$17+BA$5+4*($A13-$A$9),$AI$1,,,"Data B&amp;Q"))</f>
        <v>0.28435467999999997</v>
      </c>
      <c r="BE13">
        <f t="shared" si="17"/>
        <v>2002</v>
      </c>
      <c r="BF13" cm="1">
        <f t="array" aca="1" ref="BF13" ca="1">INDIRECT(ADDRESS($A$17+BE$5+4*($A13-$A$9),$AH$1,,,"Data B&amp;Q"))</f>
        <v>0.22415326000000002</v>
      </c>
      <c r="BG13" cm="1">
        <f t="array" aca="1" ref="BG13" ca="1">INDIRECT(ADDRESS($A$17+BE$5+4*($A13-$A$9),$AI$1,,,"Data B&amp;Q"))</f>
        <v>0.48113082000000001</v>
      </c>
      <c r="BI13">
        <f t="shared" si="18"/>
        <v>2002</v>
      </c>
      <c r="BJ13">
        <f t="shared" si="19"/>
        <v>-0.1703199</v>
      </c>
      <c r="BK13">
        <f t="shared" si="8"/>
        <v>-0.19771919999999998</v>
      </c>
    </row>
    <row r="14" spans="1:64" x14ac:dyDescent="0.25">
      <c r="A14" s="10">
        <f t="shared" si="5"/>
        <v>14</v>
      </c>
      <c r="B14">
        <f t="shared" si="9"/>
        <v>1997</v>
      </c>
      <c r="G14">
        <f t="shared" si="6"/>
        <v>1997</v>
      </c>
      <c r="P14">
        <f t="shared" si="10"/>
        <v>2003</v>
      </c>
      <c r="Q14">
        <f t="shared" si="11"/>
        <v>0.95893680000000003</v>
      </c>
      <c r="R14">
        <f t="shared" si="11"/>
        <v>-3.9421252000000009</v>
      </c>
      <c r="AK14">
        <f t="shared" si="12"/>
        <v>2003</v>
      </c>
      <c r="AL14" cm="1">
        <f t="array" aca="1" ref="AL14" ca="1">INDIRECT(ADDRESS($A$17+AK$5+4*($A14-$A$9),$AH$1,,,"Data B&amp;Q"))</f>
        <v>-6.5312979999999993E-2</v>
      </c>
      <c r="AM14" cm="1">
        <f t="array" aca="1" ref="AM14" ca="1">INDIRECT(ADDRESS($A$17+AK$5+4*($A14-$A$9),$AI$1,,,"Data B&amp;Q"))</f>
        <v>-0.92462822</v>
      </c>
      <c r="AO14">
        <f t="shared" si="13"/>
        <v>2003</v>
      </c>
      <c r="AP14" cm="1">
        <f t="array" aca="1" ref="AP14" ca="1">INDIRECT(ADDRESS($A$17+AO$5+4*($A14-$A$9),$AH$1,,,"Data B&amp;Q"))</f>
        <v>6.9465360000000004E-2</v>
      </c>
      <c r="AQ14" cm="1">
        <f t="array" aca="1" ref="AQ14" ca="1">INDIRECT(ADDRESS($A$17+AO$5+4*($A14-$A$9),$AI$1,,,"Data B&amp;Q"))</f>
        <v>-0.78552452000000017</v>
      </c>
      <c r="AS14">
        <f t="shared" si="14"/>
        <v>2003</v>
      </c>
      <c r="AT14" cm="1">
        <f t="array" aca="1" ref="AT14" ca="1">INDIRECT(ADDRESS($A$17+AS$5+4*($A14-$A$9),$AH$1,,,"Data B&amp;Q"))</f>
        <v>0.45496915999999998</v>
      </c>
      <c r="AU14" cm="1">
        <f t="array" aca="1" ref="AU14" ca="1">INDIRECT(ADDRESS($A$17+AS$5+4*($A14-$A$9),$AI$1,,,"Data B&amp;Q"))</f>
        <v>-0.82057278000000022</v>
      </c>
      <c r="AW14">
        <f t="shared" si="15"/>
        <v>2003</v>
      </c>
      <c r="AX14" cm="1">
        <f t="array" aca="1" ref="AX14" ca="1">INDIRECT(ADDRESS($A$17+AW$5+4*($A14-$A$9),$AH$1,,,"Data B&amp;Q"))</f>
        <v>0.23697227999999998</v>
      </c>
      <c r="AY14" cm="1">
        <f t="array" aca="1" ref="AY14" ca="1">INDIRECT(ADDRESS($A$17+AW$5+4*($A14-$A$9),$AI$1,,,"Data B&amp;Q"))</f>
        <v>-0.34405058000000005</v>
      </c>
      <c r="BA14">
        <f t="shared" si="16"/>
        <v>2003</v>
      </c>
      <c r="BB14" cm="1">
        <f t="array" aca="1" ref="BB14" ca="1">INDIRECT(ADDRESS($A$17+BA$5+4*($A14-$A$9),$AH$1,,,"Data B&amp;Q"))</f>
        <v>-0.53775315999999995</v>
      </c>
      <c r="BC14" cm="1">
        <f t="array" aca="1" ref="BC14" ca="1">INDIRECT(ADDRESS($A$17+BA$5+4*($A14-$A$9),$AI$1,,,"Data B&amp;Q"))</f>
        <v>-0.76049255999999998</v>
      </c>
      <c r="BE14">
        <f t="shared" si="17"/>
        <v>2003</v>
      </c>
      <c r="BF14" cm="1">
        <f t="array" aca="1" ref="BF14" ca="1">INDIRECT(ADDRESS($A$17+BE$5+4*($A14-$A$9),$AH$1,,,"Data B&amp;Q"))</f>
        <v>-0.61602091999999997</v>
      </c>
      <c r="BG14" cm="1">
        <f t="array" aca="1" ref="BG14" ca="1">INDIRECT(ADDRESS($A$17+BE$5+4*($A14-$A$9),$AI$1,,,"Data B&amp;Q"))</f>
        <v>3.698383999999999E-2</v>
      </c>
      <c r="BI14">
        <f t="shared" si="18"/>
        <v>2003</v>
      </c>
      <c r="BJ14">
        <f t="shared" si="19"/>
        <v>-0.14773560000000002</v>
      </c>
      <c r="BK14">
        <f t="shared" si="8"/>
        <v>-0.58387539999999993</v>
      </c>
    </row>
    <row r="15" spans="1:64" x14ac:dyDescent="0.25">
      <c r="A15" s="10">
        <f t="shared" si="5"/>
        <v>15</v>
      </c>
      <c r="B15">
        <f t="shared" si="9"/>
        <v>1997.25</v>
      </c>
      <c r="C15">
        <v>-4.9628400000000003E-2</v>
      </c>
      <c r="D15">
        <v>-3.7122000000000002E-2</v>
      </c>
      <c r="E15">
        <v>2.1129E-3</v>
      </c>
      <c r="F15">
        <v>-0.2576698</v>
      </c>
      <c r="G15">
        <f t="shared" si="6"/>
        <v>1997</v>
      </c>
      <c r="P15">
        <f t="shared" si="10"/>
        <v>2004</v>
      </c>
      <c r="Q15">
        <f t="shared" si="11"/>
        <v>0.33189020000000008</v>
      </c>
      <c r="R15">
        <f t="shared" si="11"/>
        <v>0.49959979999999993</v>
      </c>
      <c r="AK15">
        <f t="shared" si="12"/>
        <v>2004</v>
      </c>
      <c r="AL15" cm="1">
        <f t="array" aca="1" ref="AL15" ca="1">INDIRECT(ADDRESS($A$17+AK$5+4*($A15-$A$9),$AH$1,,,"Data B&amp;Q"))</f>
        <v>0.26378718000000001</v>
      </c>
      <c r="AM15" cm="1">
        <f t="array" aca="1" ref="AM15" ca="1">INDIRECT(ADDRESS($A$17+AK$5+4*($A15-$A$9),$AI$1,,,"Data B&amp;Q"))</f>
        <v>0.20986772000000001</v>
      </c>
      <c r="AO15">
        <f t="shared" si="13"/>
        <v>2004</v>
      </c>
      <c r="AP15" cm="1">
        <f t="array" aca="1" ref="AP15" ca="1">INDIRECT(ADDRESS($A$17+AO$5+4*($A15-$A$9),$AH$1,,,"Data B&amp;Q"))</f>
        <v>3.3830400000000038E-3</v>
      </c>
      <c r="AQ15" cm="1">
        <f t="array" aca="1" ref="AQ15" ca="1">INDIRECT(ADDRESS($A$17+AO$5+4*($A15-$A$9),$AI$1,,,"Data B&amp;Q"))</f>
        <v>0.24181572000000001</v>
      </c>
      <c r="AS15">
        <f t="shared" si="14"/>
        <v>2004</v>
      </c>
      <c r="AT15" cm="1">
        <f t="array" aca="1" ref="AT15" ca="1">INDIRECT(ADDRESS($A$17+AS$5+4*($A15-$A$9),$AH$1,,,"Data B&amp;Q"))</f>
        <v>0.29932964000000001</v>
      </c>
      <c r="AU15" cm="1">
        <f t="array" aca="1" ref="AU15" ca="1">INDIRECT(ADDRESS($A$17+AS$5+4*($A15-$A$9),$AI$1,,,"Data B&amp;Q"))</f>
        <v>0.27300289999999999</v>
      </c>
      <c r="AW15">
        <f t="shared" si="15"/>
        <v>2004</v>
      </c>
      <c r="AX15" cm="1">
        <f t="array" aca="1" ref="AX15" ca="1">INDIRECT(ADDRESS($A$17+AW$5+4*($A15-$A$9),$AH$1,,,"Data B&amp;Q"))</f>
        <v>-5.9461799999999789E-3</v>
      </c>
      <c r="AY15" cm="1">
        <f t="array" aca="1" ref="AY15" ca="1">INDIRECT(ADDRESS($A$17+AW$5+4*($A15-$A$9),$AI$1,,,"Data B&amp;Q"))</f>
        <v>0.38900758000000002</v>
      </c>
      <c r="BA15">
        <f t="shared" si="16"/>
        <v>2004</v>
      </c>
      <c r="BB15" cm="1">
        <f t="array" aca="1" ref="BB15" ca="1">INDIRECT(ADDRESS($A$17+BA$5+4*($A15-$A$9),$AH$1,,,"Data B&amp;Q"))</f>
        <v>0.23697227999999998</v>
      </c>
      <c r="BC15" cm="1">
        <f t="array" aca="1" ref="BC15" ca="1">INDIRECT(ADDRESS($A$17+BA$5+4*($A15-$A$9),$AI$1,,,"Data B&amp;Q"))</f>
        <v>-0.34405058000000005</v>
      </c>
      <c r="BE15">
        <f t="shared" si="17"/>
        <v>2004</v>
      </c>
      <c r="BF15" cm="1">
        <f t="array" aca="1" ref="BF15" ca="1">INDIRECT(ADDRESS($A$17+BE$5+4*($A15-$A$9),$AH$1,,,"Data B&amp;Q"))</f>
        <v>0.45496915999999998</v>
      </c>
      <c r="BG15" cm="1">
        <f t="array" aca="1" ref="BG15" ca="1">INDIRECT(ADDRESS($A$17+BE$5+4*($A15-$A$9),$AI$1,,,"Data B&amp;Q"))</f>
        <v>-0.82057278000000022</v>
      </c>
      <c r="BI15">
        <f t="shared" si="18"/>
        <v>2004</v>
      </c>
      <c r="BJ15">
        <f t="shared" si="19"/>
        <v>-0.59355449999999998</v>
      </c>
      <c r="BK15">
        <f t="shared" si="8"/>
        <v>-0.44939830000000003</v>
      </c>
    </row>
    <row r="16" spans="1:64" x14ac:dyDescent="0.25">
      <c r="A16" s="10">
        <f t="shared" si="5"/>
        <v>16</v>
      </c>
      <c r="B16">
        <f t="shared" si="9"/>
        <v>1997.5</v>
      </c>
      <c r="C16">
        <v>-1.6500399999999998E-2</v>
      </c>
      <c r="D16">
        <v>0.1634565</v>
      </c>
      <c r="E16">
        <v>-0.3345475</v>
      </c>
      <c r="F16">
        <v>0.85357550000000004</v>
      </c>
      <c r="G16">
        <f t="shared" si="6"/>
        <v>1997</v>
      </c>
      <c r="P16">
        <f t="shared" si="10"/>
        <v>2005</v>
      </c>
      <c r="Q16" s="14">
        <f t="shared" si="11"/>
        <v>0.9746956</v>
      </c>
      <c r="R16" s="14">
        <f t="shared" si="11"/>
        <v>1.0490273999999999</v>
      </c>
      <c r="AK16">
        <f t="shared" si="12"/>
        <v>2005</v>
      </c>
      <c r="AL16" s="14" cm="1">
        <f t="array" aca="1" ref="AL16" ca="1">INDIRECT(ADDRESS($A$17+AK$5+4*($A16-$A$9),$AH$1,,,"Data B&amp;Q"))</f>
        <v>-1.3140060000000009E-2</v>
      </c>
      <c r="AM16" s="14" cm="1">
        <f t="array" aca="1" ref="AM16" ca="1">INDIRECT(ADDRESS($A$17+AK$5+4*($A16-$A$9),$AI$1,,,"Data B&amp;Q"))</f>
        <v>0.23427569999999998</v>
      </c>
      <c r="AO16">
        <f t="shared" si="13"/>
        <v>2005</v>
      </c>
      <c r="AP16" s="14" cm="1">
        <f t="array" aca="1" ref="AP16" ca="1">INDIRECT(ADDRESS($A$17+AO$5+4*($A16-$A$9),$AH$1,,,"Data B&amp;Q"))</f>
        <v>0.12581036000000001</v>
      </c>
      <c r="AQ16" s="14" cm="1">
        <f t="array" aca="1" ref="AQ16" ca="1">INDIRECT(ADDRESS($A$17+AO$5+4*($A16-$A$9),$AI$1,,,"Data B&amp;Q"))</f>
        <v>-5.3301120000000021E-2</v>
      </c>
      <c r="AS16">
        <f t="shared" si="14"/>
        <v>2005</v>
      </c>
      <c r="AT16" s="14" cm="1">
        <f t="array" aca="1" ref="AT16" ca="1">INDIRECT(ADDRESS($A$17+AS$5+4*($A16-$A$9),$AH$1,,,"Data B&amp;Q"))</f>
        <v>0.53068791999999998</v>
      </c>
      <c r="AU16" s="14" cm="1">
        <f t="array" aca="1" ref="AU16" ca="1">INDIRECT(ADDRESS($A$17+AS$5+4*($A16-$A$9),$AI$1,,,"Data B&amp;Q"))</f>
        <v>1.4440059999999999E-2</v>
      </c>
      <c r="AW16">
        <f t="shared" si="15"/>
        <v>2005</v>
      </c>
      <c r="AX16" s="14" cm="1">
        <f t="array" aca="1" ref="AX16" ca="1">INDIRECT(ADDRESS($A$17+AW$5+4*($A16-$A$9),$AH$1,,,"Data B&amp;Q"))</f>
        <v>0.44047033999999996</v>
      </c>
      <c r="AY16" s="14" cm="1">
        <f t="array" aca="1" ref="AY16" ca="1">INDIRECT(ADDRESS($A$17+AW$5+4*($A16-$A$9),$AI$1,,,"Data B&amp;Q"))</f>
        <v>0.13804432000000003</v>
      </c>
      <c r="BA16">
        <f t="shared" si="16"/>
        <v>2005</v>
      </c>
      <c r="BB16" s="14" cm="1">
        <f t="array" aca="1" ref="BB16" ca="1">INDIRECT(ADDRESS($A$17+BA$5+4*($A16-$A$9),$AH$1,,,"Data B&amp;Q"))</f>
        <v>-5.9461799999999789E-3</v>
      </c>
      <c r="BC16" s="14" cm="1">
        <f t="array" aca="1" ref="BC16" ca="1">INDIRECT(ADDRESS($A$17+BA$5+4*($A16-$A$9),$AI$1,,,"Data B&amp;Q"))</f>
        <v>0.38900758000000002</v>
      </c>
      <c r="BE16">
        <f t="shared" si="17"/>
        <v>2005</v>
      </c>
      <c r="BF16" s="14" cm="1">
        <f t="array" aca="1" ref="BF16" ca="1">INDIRECT(ADDRESS($A$17+BE$5+4*($A16-$A$9),$AH$1,,,"Data B&amp;Q"))</f>
        <v>0.29932964000000001</v>
      </c>
      <c r="BG16" s="14" cm="1">
        <f t="array" aca="1" ref="BG16" ca="1">INDIRECT(ADDRESS($A$17+BE$5+4*($A16-$A$9),$AI$1,,,"Data B&amp;Q"))</f>
        <v>0.27300289999999999</v>
      </c>
      <c r="BI16">
        <f t="shared" si="18"/>
        <v>2005</v>
      </c>
      <c r="BJ16" s="14">
        <f t="shared" si="19"/>
        <v>-1.0951252</v>
      </c>
      <c r="BK16" s="14">
        <f t="shared" si="8"/>
        <v>-0.16934759999999996</v>
      </c>
    </row>
    <row r="17" spans="1:63" x14ac:dyDescent="0.25">
      <c r="A17" s="10">
        <f t="shared" si="5"/>
        <v>17</v>
      </c>
      <c r="B17">
        <f t="shared" si="9"/>
        <v>1997.75</v>
      </c>
      <c r="C17">
        <v>-0.24803890000000001</v>
      </c>
      <c r="D17">
        <v>-6.6073400000000004E-2</v>
      </c>
      <c r="E17">
        <v>-0.21725059999999999</v>
      </c>
      <c r="F17">
        <v>-0.64957430000000005</v>
      </c>
      <c r="G17">
        <f t="shared" si="6"/>
        <v>1997</v>
      </c>
      <c r="P17">
        <f t="shared" si="10"/>
        <v>2006</v>
      </c>
      <c r="Q17" s="14">
        <f t="shared" si="11"/>
        <v>1.884056</v>
      </c>
      <c r="R17" s="14">
        <f t="shared" si="11"/>
        <v>2.6141237999999998</v>
      </c>
      <c r="AH17">
        <f>AVERAGE(E15:E19)</f>
        <v>0.18222443999999999</v>
      </c>
      <c r="AI17">
        <f t="shared" ref="AI17:AI80" si="20">AVERAGE(F15:F19)</f>
        <v>-0.71075911999999997</v>
      </c>
      <c r="AK17">
        <f t="shared" si="12"/>
        <v>2006</v>
      </c>
      <c r="AL17" s="14" cm="1">
        <f t="array" aca="1" ref="AL17" ca="1">INDIRECT(ADDRESS($A$17+AK$5+4*($A17-$A$9),$AH$1,,,"Data B&amp;Q"))</f>
        <v>0.33758630000000001</v>
      </c>
      <c r="AM17" s="14" cm="1">
        <f t="array" aca="1" ref="AM17" ca="1">INDIRECT(ADDRESS($A$17+AK$5+4*($A17-$A$9),$AI$1,,,"Data B&amp;Q"))</f>
        <v>0.10343695999999998</v>
      </c>
      <c r="AO17">
        <f t="shared" si="13"/>
        <v>2006</v>
      </c>
      <c r="AP17" s="14" cm="1">
        <f t="array" aca="1" ref="AP17" ca="1">INDIRECT(ADDRESS($A$17+AO$5+4*($A17-$A$9),$AH$1,,,"Data B&amp;Q"))</f>
        <v>0.46618521999999996</v>
      </c>
      <c r="AQ17" s="14" cm="1">
        <f t="array" aca="1" ref="AQ17" ca="1">INDIRECT(ADDRESS($A$17+AO$5+4*($A17-$A$9),$AI$1,,,"Data B&amp;Q"))</f>
        <v>0.35689764000000002</v>
      </c>
      <c r="AS17">
        <f t="shared" si="14"/>
        <v>2006</v>
      </c>
      <c r="AT17" s="14" cm="1">
        <f t="array" aca="1" ref="AT17" ca="1">INDIRECT(ADDRESS($A$17+AS$5+4*($A17-$A$9),$AH$1,,,"Data B&amp;Q"))</f>
        <v>0.70396060000000005</v>
      </c>
      <c r="AU17" s="14" cm="1">
        <f t="array" aca="1" ref="AU17" ca="1">INDIRECT(ADDRESS($A$17+AS$5+4*($A17-$A$9),$AI$1,,,"Data B&amp;Q"))</f>
        <v>0.8094267599999998</v>
      </c>
      <c r="AW17">
        <f t="shared" si="15"/>
        <v>2006</v>
      </c>
      <c r="AX17" s="14" cm="1">
        <f t="array" aca="1" ref="AX17" ca="1">INDIRECT(ADDRESS($A$17+AW$5+4*($A17-$A$9),$AH$1,,,"Data B&amp;Q"))</f>
        <v>0.57640159999999996</v>
      </c>
      <c r="AY17" s="14" cm="1">
        <f t="array" aca="1" ref="AY17" ca="1">INDIRECT(ADDRESS($A$17+AW$5+4*($A17-$A$9),$AI$1,,,"Data B&amp;Q"))</f>
        <v>0.97195856000000003</v>
      </c>
      <c r="BA17">
        <f t="shared" si="16"/>
        <v>2006</v>
      </c>
      <c r="BB17" s="14" cm="1">
        <f t="array" aca="1" ref="BB17" ca="1">INDIRECT(ADDRESS($A$17+BA$5+4*($A17-$A$9),$AH$1,,,"Data B&amp;Q"))</f>
        <v>0.44047033999999996</v>
      </c>
      <c r="BC17" s="14" cm="1">
        <f t="array" aca="1" ref="BC17" ca="1">INDIRECT(ADDRESS($A$17+BA$5+4*($A17-$A$9),$AI$1,,,"Data B&amp;Q"))</f>
        <v>0.13804432000000003</v>
      </c>
      <c r="BE17">
        <f t="shared" si="17"/>
        <v>2006</v>
      </c>
      <c r="BF17" s="14" cm="1">
        <f t="array" aca="1" ref="BF17" ca="1">INDIRECT(ADDRESS($A$17+BE$5+4*($A17-$A$9),$AH$1,,,"Data B&amp;Q"))</f>
        <v>0.53068791999999998</v>
      </c>
      <c r="BG17" s="14" cm="1">
        <f t="array" aca="1" ref="BG17" ca="1">INDIRECT(ADDRESS($A$17+BE$5+4*($A17-$A$9),$AI$1,,,"Data B&amp;Q"))</f>
        <v>1.4440059999999999E-2</v>
      </c>
      <c r="BI17">
        <f t="shared" si="18"/>
        <v>2006</v>
      </c>
      <c r="BJ17" s="14">
        <f t="shared" si="19"/>
        <v>-0.76419060000000005</v>
      </c>
      <c r="BK17" s="14">
        <f t="shared" si="8"/>
        <v>-8.2937999999999623E-3</v>
      </c>
    </row>
    <row r="18" spans="1:63" x14ac:dyDescent="0.25">
      <c r="A18" s="10">
        <f t="shared" si="5"/>
        <v>18</v>
      </c>
      <c r="B18">
        <f t="shared" si="9"/>
        <v>1998</v>
      </c>
      <c r="C18">
        <v>0.1438478</v>
      </c>
      <c r="D18">
        <v>-0.2579803</v>
      </c>
      <c r="E18">
        <v>0.69103729999999997</v>
      </c>
      <c r="F18">
        <v>-1.206331</v>
      </c>
      <c r="G18">
        <f t="shared" si="6"/>
        <v>1998</v>
      </c>
      <c r="P18">
        <f t="shared" si="10"/>
        <v>2007</v>
      </c>
      <c r="Q18" s="14">
        <f t="shared" si="11"/>
        <v>3.3362447999999998</v>
      </c>
      <c r="R18" s="14">
        <f t="shared" si="11"/>
        <v>0.42714129999999989</v>
      </c>
      <c r="AH18">
        <f t="shared" ref="AH18:AI81" si="21">AVERAGE(E16:E20)</f>
        <v>-5.9788339999999995E-2</v>
      </c>
      <c r="AI18">
        <f t="shared" si="20"/>
        <v>-0.45142176000000001</v>
      </c>
      <c r="AK18">
        <f t="shared" si="12"/>
        <v>2007</v>
      </c>
      <c r="AL18" s="14" cm="1">
        <f t="array" aca="1" ref="AL18" ca="1">INDIRECT(ADDRESS($A$17+AK$5+4*($A18-$A$9),$AH$1,,,"Data B&amp;Q"))</f>
        <v>0.42630078000000005</v>
      </c>
      <c r="AM18" s="14" cm="1">
        <f t="array" aca="1" ref="AM18" ca="1">INDIRECT(ADDRESS($A$17+AK$5+4*($A18-$A$9),$AI$1,,,"Data B&amp;Q"))</f>
        <v>0.46874135999999994</v>
      </c>
      <c r="AO18">
        <f t="shared" si="13"/>
        <v>2007</v>
      </c>
      <c r="AP18" s="14" cm="1">
        <f t="array" aca="1" ref="AP18" ca="1">INDIRECT(ADDRESS($A$17+AO$5+4*($A18-$A$9),$AH$1,,,"Data B&amp;Q"))</f>
        <v>0.71055540000000006</v>
      </c>
      <c r="AQ18" s="14" cm="1">
        <f t="array" aca="1" ref="AQ18" ca="1">INDIRECT(ADDRESS($A$17+AO$5+4*($A18-$A$9),$AI$1,,,"Data B&amp;Q"))</f>
        <v>0.4576816600000001</v>
      </c>
      <c r="AS18">
        <f t="shared" si="14"/>
        <v>2007</v>
      </c>
      <c r="AT18" s="14" cm="1">
        <f t="array" aca="1" ref="AT18" ca="1">INDIRECT(ADDRESS($A$17+AS$5+4*($A18-$A$9),$AH$1,,,"Data B&amp;Q"))</f>
        <v>0.64758623999999998</v>
      </c>
      <c r="AU18" s="14" cm="1">
        <f t="array" aca="1" ref="AU18" ca="1">INDIRECT(ADDRESS($A$17+AS$5+4*($A18-$A$9),$AI$1,,,"Data B&amp;Q"))</f>
        <v>4.8605999999999814E-3</v>
      </c>
      <c r="AW18">
        <f t="shared" si="15"/>
        <v>2007</v>
      </c>
      <c r="AX18" s="14" cm="1">
        <f t="array" aca="1" ref="AX18" ca="1">INDIRECT(ADDRESS($A$17+AW$5+4*($A18-$A$9),$AH$1,,,"Data B&amp;Q"))</f>
        <v>0.15059528</v>
      </c>
      <c r="AY18" s="14" cm="1">
        <f t="array" aca="1" ref="AY18" ca="1">INDIRECT(ADDRESS($A$17+AW$5+4*($A18-$A$9),$AI$1,,,"Data B&amp;Q"))</f>
        <v>-0.33515131999999997</v>
      </c>
      <c r="BA18">
        <f t="shared" si="16"/>
        <v>2007</v>
      </c>
      <c r="BB18" s="14" cm="1">
        <f t="array" aca="1" ref="BB18" ca="1">INDIRECT(ADDRESS($A$17+BA$5+4*($A18-$A$9),$AH$1,,,"Data B&amp;Q"))</f>
        <v>0.57640159999999996</v>
      </c>
      <c r="BC18" s="14" cm="1">
        <f t="array" aca="1" ref="BC18" ca="1">INDIRECT(ADDRESS($A$17+BA$5+4*($A18-$A$9),$AI$1,,,"Data B&amp;Q"))</f>
        <v>0.97195856000000003</v>
      </c>
      <c r="BE18">
        <f t="shared" si="17"/>
        <v>2007</v>
      </c>
      <c r="BF18" s="14" cm="1">
        <f t="array" aca="1" ref="BF18" ca="1">INDIRECT(ADDRESS($A$17+BE$5+4*($A18-$A$9),$AH$1,,,"Data B&amp;Q"))</f>
        <v>0.70396060000000005</v>
      </c>
      <c r="BG18" s="14" cm="1">
        <f t="array" aca="1" ref="BG18" ca="1">INDIRECT(ADDRESS($A$17+BE$5+4*($A18-$A$9),$AI$1,,,"Data B&amp;Q"))</f>
        <v>0.8094267599999998</v>
      </c>
      <c r="BI18">
        <f t="shared" si="18"/>
        <v>2007</v>
      </c>
      <c r="BJ18" s="14">
        <f t="shared" si="19"/>
        <v>-0.80397429999999992</v>
      </c>
      <c r="BK18" s="14">
        <f t="shared" si="8"/>
        <v>0.47229410000000005</v>
      </c>
    </row>
    <row r="19" spans="1:63" x14ac:dyDescent="0.25">
      <c r="A19" s="10">
        <f t="shared" si="5"/>
        <v>19</v>
      </c>
      <c r="B19">
        <f t="shared" si="9"/>
        <v>1998.25</v>
      </c>
      <c r="C19">
        <v>-2.7044100000000001E-2</v>
      </c>
      <c r="D19">
        <v>-0.42327819999999999</v>
      </c>
      <c r="E19">
        <v>0.76977010000000001</v>
      </c>
      <c r="F19">
        <v>-2.2937959999999999</v>
      </c>
      <c r="G19">
        <f t="shared" si="6"/>
        <v>1998</v>
      </c>
      <c r="P19">
        <f t="shared" si="10"/>
        <v>2008</v>
      </c>
      <c r="Q19" s="14">
        <f t="shared" si="11"/>
        <v>-2.4726556999999998</v>
      </c>
      <c r="R19" s="14">
        <f t="shared" si="11"/>
        <v>-2.3853968999999999</v>
      </c>
      <c r="AH19">
        <f t="shared" si="21"/>
        <v>-0.28196244000000004</v>
      </c>
      <c r="AI19">
        <f t="shared" si="20"/>
        <v>-0.57274303999999998</v>
      </c>
      <c r="AK19">
        <f t="shared" si="12"/>
        <v>2008</v>
      </c>
      <c r="AL19" s="14" cm="1">
        <f t="array" aca="1" ref="AL19" ca="1">INDIRECT(ADDRESS($A$17+AK$5+4*($A19-$A$9),$AH$1,,,"Data B&amp;Q"))</f>
        <v>-0.10386898</v>
      </c>
      <c r="AM19" s="14" cm="1">
        <f t="array" aca="1" ref="AM19" ca="1">INDIRECT(ADDRESS($A$17+AK$5+4*($A19-$A$9),$AI$1,,,"Data B&amp;Q"))</f>
        <v>-0.22651630000000003</v>
      </c>
      <c r="AO19">
        <f t="shared" si="13"/>
        <v>2008</v>
      </c>
      <c r="AP19" s="14" cm="1">
        <f t="array" aca="1" ref="AP19" ca="1">INDIRECT(ADDRESS($A$17+AO$5+4*($A19-$A$9),$AH$1,,,"Data B&amp;Q"))</f>
        <v>-0.35525457999999999</v>
      </c>
      <c r="AQ19" s="14" cm="1">
        <f t="array" aca="1" ref="AQ19" ca="1">INDIRECT(ADDRESS($A$17+AO$5+4*($A19-$A$9),$AI$1,,,"Data B&amp;Q"))</f>
        <v>-0.43888949999999999</v>
      </c>
      <c r="AS19">
        <f t="shared" si="14"/>
        <v>2008</v>
      </c>
      <c r="AT19" s="14" cm="1">
        <f t="array" aca="1" ref="AT19" ca="1">INDIRECT(ADDRESS($A$17+AS$5+4*($A19-$A$9),$AH$1,,,"Data B&amp;Q"))</f>
        <v>-1.3268243399999999</v>
      </c>
      <c r="AU19" s="14" cm="1">
        <f t="array" aca="1" ref="AU19" ca="1">INDIRECT(ADDRESS($A$17+AS$5+4*($A19-$A$9),$AI$1,,,"Data B&amp;Q"))</f>
        <v>-0.69847557999999998</v>
      </c>
      <c r="AW19">
        <f t="shared" si="15"/>
        <v>2008</v>
      </c>
      <c r="AX19" s="14" cm="1">
        <f t="array" aca="1" ref="AX19" ca="1">INDIRECT(ADDRESS($A$17+AW$5+4*($A19-$A$9),$AH$1,,,"Data B&amp;Q"))</f>
        <v>-1.1438560799999999</v>
      </c>
      <c r="AY19" s="14" cm="1">
        <f t="array" aca="1" ref="AY19" ca="1">INDIRECT(ADDRESS($A$17+AW$5+4*($A19-$A$9),$AI$1,,,"Data B&amp;Q"))</f>
        <v>-0.6772167</v>
      </c>
      <c r="BA19">
        <f t="shared" si="16"/>
        <v>2008</v>
      </c>
      <c r="BB19" s="14" cm="1">
        <f t="array" aca="1" ref="BB19" ca="1">INDIRECT(ADDRESS($A$17+BA$5+4*($A19-$A$9),$AH$1,,,"Data B&amp;Q"))</f>
        <v>0.15059528</v>
      </c>
      <c r="BC19" s="14" cm="1">
        <f t="array" aca="1" ref="BC19" ca="1">INDIRECT(ADDRESS($A$17+BA$5+4*($A19-$A$9),$AI$1,,,"Data B&amp;Q"))</f>
        <v>-0.33515131999999997</v>
      </c>
      <c r="BE19">
        <f t="shared" si="17"/>
        <v>2008</v>
      </c>
      <c r="BF19" s="14" cm="1">
        <f t="array" aca="1" ref="BF19" ca="1">INDIRECT(ADDRESS($A$17+BE$5+4*($A19-$A$9),$AH$1,,,"Data B&amp;Q"))</f>
        <v>0.64758623999999998</v>
      </c>
      <c r="BG19" s="14" cm="1">
        <f t="array" aca="1" ref="BG19" ca="1">INDIRECT(ADDRESS($A$17+BE$5+4*($A19-$A$9),$AI$1,,,"Data B&amp;Q"))</f>
        <v>4.8605999999999814E-3</v>
      </c>
      <c r="BI19">
        <f t="shared" si="18"/>
        <v>2008</v>
      </c>
      <c r="BJ19" s="14">
        <f t="shared" si="19"/>
        <v>-2.3826999999999599E-3</v>
      </c>
      <c r="BK19" s="14">
        <f t="shared" si="8"/>
        <v>-3.1305100000000002E-2</v>
      </c>
    </row>
    <row r="20" spans="1:63" x14ac:dyDescent="0.25">
      <c r="A20" s="10">
        <f t="shared" si="5"/>
        <v>20</v>
      </c>
      <c r="B20">
        <f t="shared" si="9"/>
        <v>1998.5</v>
      </c>
      <c r="C20">
        <v>-0.46231929999999999</v>
      </c>
      <c r="D20">
        <v>0.29793360000000002</v>
      </c>
      <c r="E20">
        <v>-1.207951</v>
      </c>
      <c r="F20">
        <v>1.0390170000000001</v>
      </c>
      <c r="G20">
        <f t="shared" si="6"/>
        <v>1998</v>
      </c>
      <c r="P20">
        <f t="shared" si="10"/>
        <v>2009</v>
      </c>
      <c r="Q20" s="14">
        <f t="shared" si="11"/>
        <v>-2.4565302999999998</v>
      </c>
      <c r="R20" s="14">
        <f t="shared" si="11"/>
        <v>-2.9069400000000079E-2</v>
      </c>
      <c r="AH20">
        <f t="shared" si="21"/>
        <v>-7.0137120000000025E-2</v>
      </c>
      <c r="AI20">
        <f t="shared" si="20"/>
        <v>-0.43286601999999996</v>
      </c>
      <c r="AK20">
        <f t="shared" si="12"/>
        <v>2009</v>
      </c>
      <c r="AL20" s="14" cm="1">
        <f t="array" aca="1" ref="AL20" ca="1">INDIRECT(ADDRESS($A$17+AK$5+4*($A20-$A$9),$AH$1,,,"Data B&amp;Q"))</f>
        <v>-0.77710382</v>
      </c>
      <c r="AM20" s="14" cm="1">
        <f t="array" aca="1" ref="AM20" ca="1">INDIRECT(ADDRESS($A$17+AK$5+4*($A20-$A$9),$AI$1,,,"Data B&amp;Q"))</f>
        <v>-0.30616878000000003</v>
      </c>
      <c r="AO20">
        <f t="shared" si="13"/>
        <v>2009</v>
      </c>
      <c r="AP20" s="14" cm="1">
        <f t="array" aca="1" ref="AP20" ca="1">INDIRECT(ADDRESS($A$17+AO$5+4*($A20-$A$9),$AH$1,,,"Data B&amp;Q"))</f>
        <v>-0.75005845999999998</v>
      </c>
      <c r="AQ20" s="14" cm="1">
        <f t="array" aca="1" ref="AQ20" ca="1">INDIRECT(ADDRESS($A$17+AO$5+4*($A20-$A$9),$AI$1,,,"Data B&amp;Q"))</f>
        <v>-0.42471708000000002</v>
      </c>
      <c r="AS20">
        <f t="shared" si="14"/>
        <v>2009</v>
      </c>
      <c r="AT20" s="14" cm="1">
        <f t="array" aca="1" ref="AT20" ca="1">INDIRECT(ADDRESS($A$17+AS$5+4*($A20-$A$9),$AH$1,,,"Data B&amp;Q"))</f>
        <v>-0.46483478</v>
      </c>
      <c r="AU20" s="14" cm="1">
        <f t="array" aca="1" ref="AU20" ca="1">INDIRECT(ADDRESS($A$17+AS$5+4*($A20-$A$9),$AI$1,,,"Data B&amp;Q"))</f>
        <v>0.10837115999999999</v>
      </c>
      <c r="AW20">
        <f t="shared" si="15"/>
        <v>2009</v>
      </c>
      <c r="AX20" s="14" cm="1">
        <f t="array" aca="1" ref="AX20" ca="1">INDIRECT(ADDRESS($A$17+AW$5+4*($A20-$A$9),$AH$1,,,"Data B&amp;Q"))</f>
        <v>0.25210208000000001</v>
      </c>
      <c r="AY20" s="14" cm="1">
        <f t="array" aca="1" ref="AY20" ca="1">INDIRECT(ADDRESS($A$17+AW$5+4*($A20-$A$9),$AI$1,,,"Data B&amp;Q"))</f>
        <v>0.37733615999999998</v>
      </c>
      <c r="BA20">
        <f t="shared" si="16"/>
        <v>2009</v>
      </c>
      <c r="BB20" s="14" cm="1">
        <f t="array" aca="1" ref="BB20" ca="1">INDIRECT(ADDRESS($A$17+BA$5+4*($A20-$A$9),$AH$1,,,"Data B&amp;Q"))</f>
        <v>-1.1438560799999999</v>
      </c>
      <c r="BC20" s="14" cm="1">
        <f t="array" aca="1" ref="BC20" ca="1">INDIRECT(ADDRESS($A$17+BA$5+4*($A20-$A$9),$AI$1,,,"Data B&amp;Q"))</f>
        <v>-0.6772167</v>
      </c>
      <c r="BE20">
        <f t="shared" si="17"/>
        <v>2009</v>
      </c>
      <c r="BF20" s="14" cm="1">
        <f t="array" aca="1" ref="BF20" ca="1">INDIRECT(ADDRESS($A$17+BE$5+4*($A20-$A$9),$AH$1,,,"Data B&amp;Q"))</f>
        <v>-1.3268243399999999</v>
      </c>
      <c r="BG20" s="14" cm="1">
        <f t="array" aca="1" ref="BG20" ca="1">INDIRECT(ADDRESS($A$17+BE$5+4*($A20-$A$9),$AI$1,,,"Data B&amp;Q"))</f>
        <v>-0.69847557999999998</v>
      </c>
      <c r="BI20">
        <f t="shared" si="18"/>
        <v>2009</v>
      </c>
      <c r="BJ20" s="14">
        <f t="shared" si="19"/>
        <v>0.34332940000000001</v>
      </c>
      <c r="BK20" s="14">
        <f t="shared" si="8"/>
        <v>-0.19631990000000002</v>
      </c>
    </row>
    <row r="21" spans="1:63" x14ac:dyDescent="0.25">
      <c r="A21" s="10">
        <f t="shared" si="5"/>
        <v>21</v>
      </c>
      <c r="B21">
        <f t="shared" si="9"/>
        <v>1998.75</v>
      </c>
      <c r="C21">
        <v>-0.74960959999999999</v>
      </c>
      <c r="D21">
        <v>0.21397730000000001</v>
      </c>
      <c r="E21">
        <v>-1.4454180000000001</v>
      </c>
      <c r="F21">
        <v>0.2469691</v>
      </c>
      <c r="G21">
        <f t="shared" si="6"/>
        <v>1998</v>
      </c>
      <c r="P21">
        <f t="shared" si="10"/>
        <v>2010</v>
      </c>
      <c r="Q21" s="14">
        <f t="shared" si="11"/>
        <v>-0.63210689999999981</v>
      </c>
      <c r="R21" s="14">
        <f t="shared" si="11"/>
        <v>1.0530170000000001</v>
      </c>
      <c r="AH21">
        <f t="shared" si="21"/>
        <v>-0.24869879999999997</v>
      </c>
      <c r="AI21">
        <f t="shared" si="20"/>
        <v>-0.14634195999999994</v>
      </c>
      <c r="AK21">
        <f t="shared" si="12"/>
        <v>2010</v>
      </c>
      <c r="AL21" s="14" cm="1">
        <f t="array" aca="1" ref="AL21" ca="1">INDIRECT(ADDRESS($A$17+AK$5+4*($A21-$A$9),$AH$1,,,"Data B&amp;Q"))</f>
        <v>-0.11462325999999998</v>
      </c>
      <c r="AM21" s="14" cm="1">
        <f t="array" aca="1" ref="AM21" ca="1">INDIRECT(ADDRESS($A$17+AK$5+4*($A21-$A$9),$AI$1,,,"Data B&amp;Q"))</f>
        <v>0.54820968000000003</v>
      </c>
      <c r="AO21">
        <f t="shared" si="13"/>
        <v>2010</v>
      </c>
      <c r="AP21" s="14" cm="1">
        <f t="array" aca="1" ref="AP21" ca="1">INDIRECT(ADDRESS($A$17+AO$5+4*($A21-$A$9),$AH$1,,,"Data B&amp;Q"))</f>
        <v>-0.14565047999999997</v>
      </c>
      <c r="AQ21" s="14" cm="1">
        <f t="array" aca="1" ref="AQ21" ca="1">INDIRECT(ADDRESS($A$17+AO$5+4*($A21-$A$9),$AI$1,,,"Data B&amp;Q"))</f>
        <v>0.16785649999999999</v>
      </c>
      <c r="AS21">
        <f t="shared" si="14"/>
        <v>2010</v>
      </c>
      <c r="AT21" s="14" cm="1">
        <f t="array" aca="1" ref="AT21" ca="1">INDIRECT(ADDRESS($A$17+AS$5+4*($A21-$A$9),$AH$1,,,"Data B&amp;Q"))</f>
        <v>-0.49126577999999999</v>
      </c>
      <c r="AU21" s="14" cm="1">
        <f t="array" aca="1" ref="AU21" ca="1">INDIRECT(ADDRESS($A$17+AS$5+4*($A21-$A$9),$AI$1,,,"Data B&amp;Q"))</f>
        <v>0.58125680000000002</v>
      </c>
      <c r="AW21">
        <f t="shared" si="15"/>
        <v>2010</v>
      </c>
      <c r="AX21" s="14" cm="1">
        <f t="array" aca="1" ref="AX21" ca="1">INDIRECT(ADDRESS($A$17+AW$5+4*($A21-$A$9),$AH$1,,,"Data B&amp;Q"))</f>
        <v>-0.28307225999999996</v>
      </c>
      <c r="AY21" s="14" cm="1">
        <f t="array" aca="1" ref="AY21" ca="1">INDIRECT(ADDRESS($A$17+AW$5+4*($A21-$A$9),$AI$1,,,"Data B&amp;Q"))</f>
        <v>0.41848937999999991</v>
      </c>
      <c r="BA21">
        <f t="shared" si="16"/>
        <v>2010</v>
      </c>
      <c r="BB21" s="14" cm="1">
        <f t="array" aca="1" ref="BB21" ca="1">INDIRECT(ADDRESS($A$17+BA$5+4*($A21-$A$9),$AH$1,,,"Data B&amp;Q"))</f>
        <v>0.25210208000000001</v>
      </c>
      <c r="BC21" s="14" cm="1">
        <f t="array" aca="1" ref="BC21" ca="1">INDIRECT(ADDRESS($A$17+BA$5+4*($A21-$A$9),$AI$1,,,"Data B&amp;Q"))</f>
        <v>0.37733615999999998</v>
      </c>
      <c r="BE21">
        <f t="shared" si="17"/>
        <v>2010</v>
      </c>
      <c r="BF21" s="14" cm="1">
        <f t="array" aca="1" ref="BF21" ca="1">INDIRECT(ADDRESS($A$17+BE$5+4*($A21-$A$9),$AH$1,,,"Data B&amp;Q"))</f>
        <v>-0.46483478</v>
      </c>
      <c r="BG21" s="14" cm="1">
        <f t="array" aca="1" ref="BG21" ca="1">INDIRECT(ADDRESS($A$17+BE$5+4*($A21-$A$9),$AI$1,,,"Data B&amp;Q"))</f>
        <v>0.10837115999999999</v>
      </c>
      <c r="BI21">
        <f t="shared" si="18"/>
        <v>2010</v>
      </c>
      <c r="BJ21" s="14">
        <f t="shared" si="19"/>
        <v>0.88325600000000004</v>
      </c>
      <c r="BK21" s="14">
        <f t="shared" si="8"/>
        <v>8.3187199999999989E-2</v>
      </c>
    </row>
    <row r="22" spans="1:63" x14ac:dyDescent="0.25">
      <c r="A22" s="10">
        <f t="shared" si="5"/>
        <v>22</v>
      </c>
      <c r="B22">
        <f t="shared" si="9"/>
        <v>1999</v>
      </c>
      <c r="C22">
        <v>0.47478239999999999</v>
      </c>
      <c r="D22">
        <v>-9.6926499999999999E-2</v>
      </c>
      <c r="E22">
        <v>0.84187599999999996</v>
      </c>
      <c r="F22">
        <v>4.9810800000000002E-2</v>
      </c>
      <c r="G22">
        <f t="shared" si="6"/>
        <v>1999</v>
      </c>
      <c r="P22">
        <f t="shared" si="10"/>
        <v>2011</v>
      </c>
      <c r="Q22" s="14">
        <f t="shared" si="11"/>
        <v>-2.8709405000000001</v>
      </c>
      <c r="R22" s="14">
        <f t="shared" si="11"/>
        <v>3.2236236000000003</v>
      </c>
      <c r="AH22">
        <f t="shared" si="21"/>
        <v>-0.23030996000000004</v>
      </c>
      <c r="AI22">
        <f t="shared" si="20"/>
        <v>0.17378278</v>
      </c>
      <c r="AK22">
        <f t="shared" si="12"/>
        <v>2011</v>
      </c>
      <c r="AL22" s="14" cm="1">
        <f t="array" aca="1" ref="AL22" ca="1">INDIRECT(ADDRESS($A$17+AK$5+4*($A22-$A$9),$AH$1,,,"Data B&amp;Q"))</f>
        <v>-0.17442202000000001</v>
      </c>
      <c r="AM22" s="14" cm="1">
        <f t="array" aca="1" ref="AM22" ca="1">INDIRECT(ADDRESS($A$17+AK$5+4*($A22-$A$9),$AI$1,,,"Data B&amp;Q"))</f>
        <v>0.56340301999999998</v>
      </c>
      <c r="AO22">
        <f t="shared" si="13"/>
        <v>2011</v>
      </c>
      <c r="AP22" s="14" cm="1">
        <f t="array" aca="1" ref="AP22" ca="1">INDIRECT(ADDRESS($A$17+AO$5+4*($A22-$A$9),$AH$1,,,"Data B&amp;Q"))</f>
        <v>-0.40830462000000001</v>
      </c>
      <c r="AQ22" s="14" cm="1">
        <f t="array" aca="1" ref="AQ22" ca="1">INDIRECT(ADDRESS($A$17+AO$5+4*($A22-$A$9),$AI$1,,,"Data B&amp;Q"))</f>
        <v>0.58200954000000005</v>
      </c>
      <c r="AS22">
        <f t="shared" si="14"/>
        <v>2011</v>
      </c>
      <c r="AT22" s="14" cm="1">
        <f t="array" aca="1" ref="AT22" ca="1">INDIRECT(ADDRESS($A$17+AS$5+4*($A22-$A$9),$AH$1,,,"Data B&amp;Q"))</f>
        <v>-0.49975913999999999</v>
      </c>
      <c r="AU22" s="14" cm="1">
        <f t="array" aca="1" ref="AU22" ca="1">INDIRECT(ADDRESS($A$17+AS$5+4*($A22-$A$9),$AI$1,,,"Data B&amp;Q"))</f>
        <v>0.85440152000000003</v>
      </c>
      <c r="AW22">
        <f t="shared" si="15"/>
        <v>2011</v>
      </c>
      <c r="AX22" s="14" cm="1">
        <f t="array" aca="1" ref="AX22" ca="1">INDIRECT(ADDRESS($A$17+AW$5+4*($A22-$A$9),$AH$1,,,"Data B&amp;Q"))</f>
        <v>-0.36025213999999994</v>
      </c>
      <c r="AY22" s="14" cm="1">
        <f t="array" aca="1" ref="AY22" ca="1">INDIRECT(ADDRESS($A$17+AW$5+4*($A22-$A$9),$AI$1,,,"Data B&amp;Q"))</f>
        <v>0.62380957999999997</v>
      </c>
      <c r="BA22">
        <f t="shared" si="16"/>
        <v>2011</v>
      </c>
      <c r="BB22" s="14" cm="1">
        <f t="array" aca="1" ref="BB22" ca="1">INDIRECT(ADDRESS($A$17+BA$5+4*($A22-$A$9),$AH$1,,,"Data B&amp;Q"))</f>
        <v>-0.28307225999999996</v>
      </c>
      <c r="BC22" s="14" cm="1">
        <f t="array" aca="1" ref="BC22" ca="1">INDIRECT(ADDRESS($A$17+BA$5+4*($A22-$A$9),$AI$1,,,"Data B&amp;Q"))</f>
        <v>0.41848937999999991</v>
      </c>
      <c r="BE22">
        <f t="shared" si="17"/>
        <v>2011</v>
      </c>
      <c r="BF22" s="14" cm="1">
        <f t="array" aca="1" ref="BF22" ca="1">INDIRECT(ADDRESS($A$17+BE$5+4*($A22-$A$9),$AH$1,,,"Data B&amp;Q"))</f>
        <v>-0.49126577999999999</v>
      </c>
      <c r="BG22" s="14" cm="1">
        <f t="array" aca="1" ref="BG22" ca="1">INDIRECT(ADDRESS($A$17+BE$5+4*($A22-$A$9),$AI$1,,,"Data B&amp;Q"))</f>
        <v>0.58125680000000002</v>
      </c>
      <c r="BI22">
        <f t="shared" si="18"/>
        <v>2011</v>
      </c>
      <c r="BJ22" s="14">
        <f t="shared" si="19"/>
        <v>-0.10697719999999999</v>
      </c>
      <c r="BK22" s="14">
        <f t="shared" si="8"/>
        <v>-4.8365100000000008E-2</v>
      </c>
    </row>
    <row r="23" spans="1:63" x14ac:dyDescent="0.25">
      <c r="A23" s="10">
        <f t="shared" si="5"/>
        <v>23</v>
      </c>
      <c r="B23">
        <f t="shared" si="9"/>
        <v>1999.25</v>
      </c>
      <c r="C23">
        <v>-6.6827800000000007E-2</v>
      </c>
      <c r="D23">
        <v>5.7309699999999998E-2</v>
      </c>
      <c r="E23">
        <v>-0.20177110000000001</v>
      </c>
      <c r="F23">
        <v>0.2262893</v>
      </c>
      <c r="G23">
        <f t="shared" si="6"/>
        <v>1999</v>
      </c>
      <c r="P23">
        <f t="shared" si="10"/>
        <v>2012</v>
      </c>
      <c r="Q23" s="14">
        <f t="shared" si="11"/>
        <v>-2.970907</v>
      </c>
      <c r="R23" s="14">
        <f t="shared" si="11"/>
        <v>1.5206553</v>
      </c>
      <c r="AH23">
        <f t="shared" si="21"/>
        <v>-0.11918234000000001</v>
      </c>
      <c r="AI23">
        <f t="shared" si="20"/>
        <v>-7.8284119999999985E-2</v>
      </c>
      <c r="AK23">
        <f t="shared" si="12"/>
        <v>2012</v>
      </c>
      <c r="AL23" s="14" cm="1">
        <f t="array" aca="1" ref="AL23" ca="1">INDIRECT(ADDRESS($A$17+AK$5+4*($A23-$A$9),$AH$1,,,"Data B&amp;Q"))</f>
        <v>-0.93444693999999995</v>
      </c>
      <c r="AM23" s="14" cm="1">
        <f t="array" aca="1" ref="AM23" ca="1">INDIRECT(ADDRESS($A$17+AK$5+4*($A23-$A$9),$AI$1,,,"Data B&amp;Q"))</f>
        <v>0.8154671</v>
      </c>
      <c r="AO23">
        <f t="shared" si="13"/>
        <v>2012</v>
      </c>
      <c r="AP23" s="14" cm="1">
        <f t="array" aca="1" ref="AP23" ca="1">INDIRECT(ADDRESS($A$17+AO$5+4*($A23-$A$9),$AH$1,,,"Data B&amp;Q"))</f>
        <v>-1.0314838</v>
      </c>
      <c r="AQ23" s="14" cm="1">
        <f t="array" aca="1" ref="AQ23" ca="1">INDIRECT(ADDRESS($A$17+AO$5+4*($A23-$A$9),$AI$1,,,"Data B&amp;Q"))</f>
        <v>0.43430232000000002</v>
      </c>
      <c r="AS23">
        <f t="shared" si="14"/>
        <v>2012</v>
      </c>
      <c r="AT23" s="14" cm="1">
        <f t="array" aca="1" ref="AT23" ca="1">INDIRECT(ADDRESS($A$17+AS$5+4*($A23-$A$9),$AH$1,,,"Data B&amp;Q"))</f>
        <v>-0.28631899999999999</v>
      </c>
      <c r="AU23" s="14" cm="1">
        <f t="array" aca="1" ref="AU23" ca="1">INDIRECT(ADDRESS($A$17+AS$5+4*($A23-$A$9),$AI$1,,,"Data B&amp;Q"))</f>
        <v>0.23316004000000001</v>
      </c>
      <c r="AW23">
        <f t="shared" si="15"/>
        <v>2012</v>
      </c>
      <c r="AX23" s="14" cm="1">
        <f t="array" aca="1" ref="AX23" ca="1">INDIRECT(ADDRESS($A$17+AW$5+4*($A23-$A$9),$AH$1,,,"Data B&amp;Q"))</f>
        <v>-9.2591759999999995E-2</v>
      </c>
      <c r="AY23" s="14" cm="1">
        <f t="array" aca="1" ref="AY23" ca="1">INDIRECT(ADDRESS($A$17+AW$5+4*($A23-$A$9),$AI$1,,,"Data B&amp;Q"))</f>
        <v>-1.2281579999999986E-2</v>
      </c>
      <c r="BA23">
        <f t="shared" si="16"/>
        <v>2012</v>
      </c>
      <c r="BB23" s="14" cm="1">
        <f t="array" aca="1" ref="BB23" ca="1">INDIRECT(ADDRESS($A$17+BA$5+4*($A23-$A$9),$AH$1,,,"Data B&amp;Q"))</f>
        <v>-0.36025213999999994</v>
      </c>
      <c r="BC23" s="14" cm="1">
        <f t="array" aca="1" ref="BC23" ca="1">INDIRECT(ADDRESS($A$17+BA$5+4*($A23-$A$9),$AI$1,,,"Data B&amp;Q"))</f>
        <v>0.62380957999999997</v>
      </c>
      <c r="BE23">
        <f t="shared" si="17"/>
        <v>2012</v>
      </c>
      <c r="BF23" s="14" cm="1">
        <f t="array" aca="1" ref="BF23" ca="1">INDIRECT(ADDRESS($A$17+BE$5+4*($A23-$A$9),$AH$1,,,"Data B&amp;Q"))</f>
        <v>-0.49975913999999999</v>
      </c>
      <c r="BG23" s="14" cm="1">
        <f t="array" aca="1" ref="BG23" ca="1">INDIRECT(ADDRESS($A$17+BE$5+4*($A23-$A$9),$AI$1,,,"Data B&amp;Q"))</f>
        <v>0.85440152000000003</v>
      </c>
      <c r="BI23">
        <f t="shared" si="18"/>
        <v>2012</v>
      </c>
      <c r="BJ23" s="14">
        <f t="shared" si="19"/>
        <v>0.44157980000000008</v>
      </c>
      <c r="BK23" s="14">
        <f t="shared" si="8"/>
        <v>0.14435780000000001</v>
      </c>
    </row>
    <row r="24" spans="1:63" x14ac:dyDescent="0.25">
      <c r="A24" s="10">
        <f t="shared" si="5"/>
        <v>24</v>
      </c>
      <c r="B24">
        <f t="shared" si="9"/>
        <v>1999.5</v>
      </c>
      <c r="C24">
        <v>0.33927230000000003</v>
      </c>
      <c r="D24">
        <v>-0.2056656</v>
      </c>
      <c r="E24">
        <v>0.86171430000000004</v>
      </c>
      <c r="F24">
        <v>-0.69317229999999996</v>
      </c>
      <c r="G24">
        <f t="shared" si="6"/>
        <v>1999</v>
      </c>
      <c r="P24">
        <f t="shared" si="10"/>
        <v>2013</v>
      </c>
      <c r="Q24" s="14">
        <f t="shared" si="11"/>
        <v>4.0348256999999998</v>
      </c>
      <c r="R24" s="14">
        <f t="shared" si="11"/>
        <v>-2.2400310999999999</v>
      </c>
      <c r="AH24">
        <f t="shared" si="21"/>
        <v>0.38110945999999996</v>
      </c>
      <c r="AI24">
        <f t="shared" si="20"/>
        <v>0.31006085999999999</v>
      </c>
      <c r="AK24">
        <f t="shared" si="12"/>
        <v>2013</v>
      </c>
      <c r="AL24" s="14" cm="1">
        <f t="array" aca="1" ref="AL24" ca="1">INDIRECT(ADDRESS($A$17+AK$5+4*($A24-$A$9),$AH$1,,,"Data B&amp;Q"))</f>
        <v>0.24504890000000001</v>
      </c>
      <c r="AM24" s="14" cm="1">
        <f t="array" aca="1" ref="AM24" ca="1">INDIRECT(ADDRESS($A$17+AK$5+4*($A24-$A$9),$AI$1,,,"Data B&amp;Q"))</f>
        <v>-0.51435584000000001</v>
      </c>
      <c r="AO24">
        <f t="shared" si="13"/>
        <v>2013</v>
      </c>
      <c r="AP24" s="14" cm="1">
        <f t="array" aca="1" ref="AP24" ca="1">INDIRECT(ADDRESS($A$17+AO$5+4*($A24-$A$9),$AH$1,,,"Data B&amp;Q"))</f>
        <v>0.70322218000000003</v>
      </c>
      <c r="AQ24" s="14" cm="1">
        <f t="array" aca="1" ref="AQ24" ca="1">INDIRECT(ADDRESS($A$17+AO$5+4*($A24-$A$9),$AI$1,,,"Data B&amp;Q"))</f>
        <v>-0.63668855999999996</v>
      </c>
      <c r="AS24">
        <f t="shared" si="14"/>
        <v>2013</v>
      </c>
      <c r="AT24" s="14" cm="1">
        <f t="array" aca="1" ref="AT24" ca="1">INDIRECT(ADDRESS($A$17+AS$5+4*($A24-$A$9),$AH$1,,,"Data B&amp;Q"))</f>
        <v>0.51408454000000003</v>
      </c>
      <c r="AU24" s="14" cm="1">
        <f t="array" aca="1" ref="AU24" ca="1">INDIRECT(ADDRESS($A$17+AS$5+4*($A24-$A$9),$AI$1,,,"Data B&amp;Q"))</f>
        <v>-0.73108222</v>
      </c>
      <c r="AW24">
        <f t="shared" si="15"/>
        <v>2013</v>
      </c>
      <c r="AX24" s="14" cm="1">
        <f t="array" aca="1" ref="AX24" ca="1">INDIRECT(ADDRESS($A$17+AW$5+4*($A24-$A$9),$AH$1,,,"Data B&amp;Q"))</f>
        <v>0.28143358000000002</v>
      </c>
      <c r="AY24" s="14" cm="1">
        <f t="array" aca="1" ref="AY24" ca="1">INDIRECT(ADDRESS($A$17+AW$5+4*($A24-$A$9),$AI$1,,,"Data B&amp;Q"))</f>
        <v>-0.65860591999999996</v>
      </c>
      <c r="BA24">
        <f t="shared" si="16"/>
        <v>2013</v>
      </c>
      <c r="BB24" s="14" cm="1">
        <f t="array" aca="1" ref="BB24" ca="1">INDIRECT(ADDRESS($A$17+BA$5+4*($A24-$A$9),$AH$1,,,"Data B&amp;Q"))</f>
        <v>-9.2591759999999995E-2</v>
      </c>
      <c r="BC24" s="14" cm="1">
        <f t="array" aca="1" ref="BC24" ca="1">INDIRECT(ADDRESS($A$17+BA$5+4*($A24-$A$9),$AI$1,,,"Data B&amp;Q"))</f>
        <v>-1.2281579999999986E-2</v>
      </c>
      <c r="BE24">
        <f t="shared" si="17"/>
        <v>2013</v>
      </c>
      <c r="BF24" s="14" cm="1">
        <f t="array" aca="1" ref="BF24" ca="1">INDIRECT(ADDRESS($A$17+BE$5+4*($A24-$A$9),$AH$1,,,"Data B&amp;Q"))</f>
        <v>-0.28631899999999999</v>
      </c>
      <c r="BG24" s="14" cm="1">
        <f t="array" aca="1" ref="BG24" ca="1">INDIRECT(ADDRESS($A$17+BE$5+4*($A24-$A$9),$AI$1,,,"Data B&amp;Q"))</f>
        <v>0.23316004000000001</v>
      </c>
      <c r="BI24">
        <f t="shared" si="18"/>
        <v>2013</v>
      </c>
      <c r="BJ24" s="14">
        <f t="shared" si="19"/>
        <v>0.72269420000000006</v>
      </c>
      <c r="BK24" s="14">
        <f t="shared" si="8"/>
        <v>-1.2918999999999986E-3</v>
      </c>
    </row>
    <row r="25" spans="1:63" x14ac:dyDescent="0.25">
      <c r="A25" s="10">
        <f t="shared" si="5"/>
        <v>25</v>
      </c>
      <c r="B25">
        <f t="shared" si="9"/>
        <v>1999.75</v>
      </c>
      <c r="C25">
        <v>-0.40389750000000002</v>
      </c>
      <c r="D25">
        <v>4.8962499999999999E-2</v>
      </c>
      <c r="E25">
        <v>-0.65231289999999997</v>
      </c>
      <c r="F25">
        <v>-0.2213175</v>
      </c>
      <c r="G25">
        <f t="shared" si="6"/>
        <v>1999</v>
      </c>
      <c r="P25">
        <f t="shared" si="10"/>
        <v>2014</v>
      </c>
      <c r="Q25" s="14">
        <f t="shared" si="11"/>
        <v>-0.21600249999999988</v>
      </c>
      <c r="R25" s="14">
        <f t="shared" si="11"/>
        <v>-0.73329840000000002</v>
      </c>
      <c r="AH25">
        <f t="shared" si="21"/>
        <v>-5.1515939999999948E-2</v>
      </c>
      <c r="AI25">
        <f t="shared" si="20"/>
        <v>-3.200310000000002E-2</v>
      </c>
      <c r="AK25">
        <f t="shared" si="12"/>
        <v>2014</v>
      </c>
      <c r="AL25" s="14" cm="1">
        <f t="array" aca="1" ref="AL25" ca="1">INDIRECT(ADDRESS($A$17+AK$5+4*($A25-$A$9),$AH$1,,,"Data B&amp;Q"))</f>
        <v>0.13773874</v>
      </c>
      <c r="AM25" s="14" cm="1">
        <f t="array" aca="1" ref="AM25" ca="1">INDIRECT(ADDRESS($A$17+AK$5+4*($A25-$A$9),$AI$1,,,"Data B&amp;Q"))</f>
        <v>-0.72389265999999997</v>
      </c>
      <c r="AO25">
        <f t="shared" si="13"/>
        <v>2014</v>
      </c>
      <c r="AP25" s="14" cm="1">
        <f t="array" aca="1" ref="AP25" ca="1">INDIRECT(ADDRESS($A$17+AO$5+4*($A25-$A$9),$AH$1,,,"Data B&amp;Q"))</f>
        <v>7.5442780000000015E-2</v>
      </c>
      <c r="AQ25" s="14" cm="1">
        <f t="array" aca="1" ref="AQ25" ca="1">INDIRECT(ADDRESS($A$17+AO$5+4*($A25-$A$9),$AI$1,,,"Data B&amp;Q"))</f>
        <v>-0.12591725999999998</v>
      </c>
      <c r="AS25">
        <f t="shared" si="14"/>
        <v>2014</v>
      </c>
      <c r="AT25" s="14" cm="1">
        <f t="array" aca="1" ref="AT25" ca="1">INDIRECT(ADDRESS($A$17+AS$5+4*($A25-$A$9),$AH$1,,,"Data B&amp;Q"))</f>
        <v>-0.12036733999999998</v>
      </c>
      <c r="AU25" s="14" cm="1">
        <f t="array" aca="1" ref="AU25" ca="1">INDIRECT(ADDRESS($A$17+AS$5+4*($A25-$A$9),$AI$1,,,"Data B&amp;Q"))</f>
        <v>0.36194292000000006</v>
      </c>
      <c r="AW25">
        <f t="shared" si="15"/>
        <v>2014</v>
      </c>
      <c r="AX25" s="14" cm="1">
        <f t="array" aca="1" ref="AX25" ca="1">INDIRECT(ADDRESS($A$17+AW$5+4*($A25-$A$9),$AH$1,,,"Data B&amp;Q"))</f>
        <v>0.32144976000000003</v>
      </c>
      <c r="AY25" s="14" cm="1">
        <f t="array" aca="1" ref="AY25" ca="1">INDIRECT(ADDRESS($A$17+AW$5+4*($A25-$A$9),$AI$1,,,"Data B&amp;Q"))</f>
        <v>0.35123952000000008</v>
      </c>
      <c r="BA25">
        <f t="shared" si="16"/>
        <v>2014</v>
      </c>
      <c r="BB25" s="14" cm="1">
        <f t="array" aca="1" ref="BB25" ca="1">INDIRECT(ADDRESS($A$17+BA$5+4*($A25-$A$9),$AH$1,,,"Data B&amp;Q"))</f>
        <v>0.28143358000000002</v>
      </c>
      <c r="BC25" s="14" cm="1">
        <f t="array" aca="1" ref="BC25" ca="1">INDIRECT(ADDRESS($A$17+BA$5+4*($A25-$A$9),$AI$1,,,"Data B&amp;Q"))</f>
        <v>-0.65860591999999996</v>
      </c>
      <c r="BE25">
        <f t="shared" si="17"/>
        <v>2014</v>
      </c>
      <c r="BF25" s="14" cm="1">
        <f t="array" aca="1" ref="BF25" ca="1">INDIRECT(ADDRESS($A$17+BE$5+4*($A25-$A$9),$AH$1,,,"Data B&amp;Q"))</f>
        <v>0.51408454000000003</v>
      </c>
      <c r="BG25" s="14" cm="1">
        <f t="array" aca="1" ref="BG25" ca="1">INDIRECT(ADDRESS($A$17+BE$5+4*($A25-$A$9),$AI$1,,,"Data B&amp;Q"))</f>
        <v>-0.73108222</v>
      </c>
      <c r="BI25">
        <f t="shared" si="18"/>
        <v>2014</v>
      </c>
      <c r="BJ25" s="14">
        <f t="shared" si="19"/>
        <v>-0.77048190000000005</v>
      </c>
      <c r="BK25" s="14">
        <f t="shared" si="8"/>
        <v>-1.5165800000000007E-2</v>
      </c>
    </row>
    <row r="26" spans="1:63" x14ac:dyDescent="0.25">
      <c r="A26" s="10">
        <f t="shared" si="5"/>
        <v>26</v>
      </c>
      <c r="B26">
        <f t="shared" si="9"/>
        <v>2000</v>
      </c>
      <c r="C26">
        <v>1.0147090000000001</v>
      </c>
      <c r="D26">
        <v>0.18258060000000001</v>
      </c>
      <c r="E26">
        <v>1.056041</v>
      </c>
      <c r="F26">
        <v>2.1886939999999999</v>
      </c>
      <c r="G26">
        <f t="shared" si="6"/>
        <v>2000</v>
      </c>
      <c r="P26">
        <f t="shared" si="10"/>
        <v>2015</v>
      </c>
      <c r="Q26">
        <f t="shared" si="11"/>
        <v>-1.8695929</v>
      </c>
      <c r="R26">
        <f t="shared" si="11"/>
        <v>1.5363539000000004</v>
      </c>
      <c r="AH26">
        <f t="shared" si="21"/>
        <v>0.23950247999999999</v>
      </c>
      <c r="AI26">
        <f t="shared" si="20"/>
        <v>0.12121176</v>
      </c>
      <c r="AK26">
        <f t="shared" si="12"/>
        <v>2015</v>
      </c>
      <c r="AL26" cm="1">
        <f t="array" aca="1" ref="AL26" ca="1">INDIRECT(ADDRESS($A$17+AK$5+4*($A26-$A$9),$AH$1,,,"Data B&amp;Q"))</f>
        <v>-0.11528567999999999</v>
      </c>
      <c r="AM26" cm="1">
        <f t="array" aca="1" ref="AM26" ca="1">INDIRECT(ADDRESS($A$17+AK$5+4*($A26-$A$9),$AI$1,,,"Data B&amp;Q"))</f>
        <v>0.29122284000000004</v>
      </c>
      <c r="AO26">
        <f t="shared" si="13"/>
        <v>2015</v>
      </c>
      <c r="AP26" cm="1">
        <f t="array" aca="1" ref="AP26" ca="1">INDIRECT(ADDRESS($A$17+AO$5+4*($A26-$A$9),$AH$1,,,"Data B&amp;Q"))</f>
        <v>-0.32391128000000002</v>
      </c>
      <c r="AQ26" cm="1">
        <f t="array" aca="1" ref="AQ26" ca="1">INDIRECT(ADDRESS($A$17+AO$5+4*($A26-$A$9),$AI$1,,,"Data B&amp;Q"))</f>
        <v>0.54323337999999999</v>
      </c>
      <c r="AS26">
        <f t="shared" si="14"/>
        <v>2015</v>
      </c>
      <c r="AT26" cm="1">
        <f t="array" aca="1" ref="AT26" ca="1">INDIRECT(ADDRESS($A$17+AS$5+4*($A26-$A$9),$AH$1,,,"Data B&amp;Q"))</f>
        <v>-0.44469409999999998</v>
      </c>
      <c r="AU26" cm="1">
        <f t="array" aca="1" ref="AU26" ca="1">INDIRECT(ADDRESS($A$17+AS$5+4*($A26-$A$9),$AI$1,,,"Data B&amp;Q"))</f>
        <v>0.39983774000000005</v>
      </c>
      <c r="AW26">
        <f t="shared" si="15"/>
        <v>2015</v>
      </c>
      <c r="AX26" cm="1">
        <f t="array" aca="1" ref="AX26" ca="1">INDIRECT(ADDRESS($A$17+AW$5+4*($A26-$A$9),$AH$1,,,"Data B&amp;Q"))</f>
        <v>-0.27118425999999995</v>
      </c>
      <c r="AY26" cm="1">
        <f t="array" aca="1" ref="AY26" ca="1">INDIRECT(ADDRESS($A$17+AW$5+4*($A26-$A$9),$AI$1,,,"Data B&amp;Q"))</f>
        <v>-0.34060765999999998</v>
      </c>
      <c r="BA26">
        <f t="shared" si="16"/>
        <v>2015</v>
      </c>
      <c r="BB26" cm="1">
        <f t="array" aca="1" ref="BB26" ca="1">INDIRECT(ADDRESS($A$17+BA$5+4*($A26-$A$9),$AH$1,,,"Data B&amp;Q"))</f>
        <v>0.32144976000000003</v>
      </c>
      <c r="BC26" cm="1">
        <f t="array" aca="1" ref="BC26" ca="1">INDIRECT(ADDRESS($A$17+BA$5+4*($A26-$A$9),$AI$1,,,"Data B&amp;Q"))</f>
        <v>0.35123952000000008</v>
      </c>
      <c r="BE26">
        <f t="shared" si="17"/>
        <v>2015</v>
      </c>
      <c r="BF26" cm="1">
        <f t="array" aca="1" ref="BF26" ca="1">INDIRECT(ADDRESS($A$17+BE$5+4*($A26-$A$9),$AH$1,,,"Data B&amp;Q"))</f>
        <v>-0.12036733999999998</v>
      </c>
      <c r="BG26" cm="1">
        <f t="array" aca="1" ref="BG26" ca="1">INDIRECT(ADDRESS($A$17+BE$5+4*($A26-$A$9),$AI$1,,,"Data B&amp;Q"))</f>
        <v>0.36194292000000006</v>
      </c>
      <c r="BI26">
        <f t="shared" si="18"/>
        <v>2015</v>
      </c>
      <c r="BJ26">
        <f t="shared" si="19"/>
        <v>1.0126261000000001</v>
      </c>
      <c r="BK26">
        <f t="shared" si="8"/>
        <v>-1.8131600000000012E-2</v>
      </c>
    </row>
    <row r="27" spans="1:63" x14ac:dyDescent="0.25">
      <c r="A27" s="10">
        <f t="shared" si="5"/>
        <v>27</v>
      </c>
      <c r="B27">
        <f t="shared" si="9"/>
        <v>2000.25</v>
      </c>
      <c r="C27">
        <v>-1.057061</v>
      </c>
      <c r="D27">
        <v>-7.4242600000000006E-2</v>
      </c>
      <c r="E27">
        <v>-1.321251</v>
      </c>
      <c r="F27">
        <v>-1.660509</v>
      </c>
      <c r="G27">
        <f t="shared" si="6"/>
        <v>2000</v>
      </c>
      <c r="P27">
        <f t="shared" si="10"/>
        <v>2016</v>
      </c>
      <c r="Q27">
        <f t="shared" si="11"/>
        <v>1.7006122000000001</v>
      </c>
      <c r="R27">
        <f t="shared" si="11"/>
        <v>0.9805682</v>
      </c>
      <c r="AH27">
        <f t="shared" si="21"/>
        <v>7.0053199999999996E-2</v>
      </c>
      <c r="AI27">
        <f t="shared" si="20"/>
        <v>0.12717091999999997</v>
      </c>
      <c r="AK27">
        <f t="shared" si="12"/>
        <v>2016</v>
      </c>
      <c r="AL27" cm="1">
        <f t="array" aca="1" ref="AL27" ca="1">INDIRECT(ADDRESS($A$17+AK$5+4*($A27-$A$9),$AH$1,,,"Data B&amp;Q"))</f>
        <v>-0.25744422</v>
      </c>
      <c r="AM27" cm="1">
        <f t="array" aca="1" ref="AM27" ca="1">INDIRECT(ADDRESS($A$17+AK$5+4*($A27-$A$9),$AI$1,,,"Data B&amp;Q"))</f>
        <v>4.3841020000000022E-2</v>
      </c>
      <c r="AO27">
        <f t="shared" si="13"/>
        <v>2016</v>
      </c>
      <c r="AP27" cm="1">
        <f t="array" aca="1" ref="AP27" ca="1">INDIRECT(ADDRESS($A$17+AO$5+4*($A27-$A$9),$AH$1,,,"Data B&amp;Q"))</f>
        <v>0.25595819999999997</v>
      </c>
      <c r="AQ27" cm="1">
        <f t="array" aca="1" ref="AQ27" ca="1">INDIRECT(ADDRESS($A$17+AO$5+4*($A27-$A$9),$AI$1,,,"Data B&amp;Q"))</f>
        <v>0.34707262</v>
      </c>
      <c r="AS27">
        <f t="shared" si="14"/>
        <v>2016</v>
      </c>
      <c r="AT27" cm="1">
        <f t="array" aca="1" ref="AT27" ca="1">INDIRECT(ADDRESS($A$17+AS$5+4*($A27-$A$9),$AH$1,,,"Data B&amp;Q"))</f>
        <v>0.51936712000000007</v>
      </c>
      <c r="AU27" cm="1">
        <f t="array" aca="1" ref="AU27" ca="1">INDIRECT(ADDRESS($A$17+AS$5+4*($A27-$A$9),$AI$1,,,"Data B&amp;Q"))</f>
        <v>2.1506599999999997E-2</v>
      </c>
      <c r="AW27">
        <f t="shared" si="15"/>
        <v>2016</v>
      </c>
      <c r="AX27" cm="1">
        <f t="array" aca="1" ref="AX27" ca="1">INDIRECT(ADDRESS($A$17+AW$5+4*($A27-$A$9),$AH$1,,,"Data B&amp;Q"))</f>
        <v>0.53915708000000007</v>
      </c>
      <c r="AY27" cm="1">
        <f t="array" aca="1" ref="AY27" ca="1">INDIRECT(ADDRESS($A$17+AW$5+4*($A27-$A$9),$AI$1,,,"Data B&amp;Q"))</f>
        <v>-0.13198083999999999</v>
      </c>
      <c r="BA27">
        <f t="shared" si="16"/>
        <v>2016</v>
      </c>
      <c r="BB27" cm="1">
        <f t="array" aca="1" ref="BB27" ca="1">INDIRECT(ADDRESS($A$17+BA$5+4*($A27-$A$9),$AH$1,,,"Data B&amp;Q"))</f>
        <v>-0.27118425999999995</v>
      </c>
      <c r="BC27" cm="1">
        <f t="array" aca="1" ref="BC27" ca="1">INDIRECT(ADDRESS($A$17+BA$5+4*($A27-$A$9),$AI$1,,,"Data B&amp;Q"))</f>
        <v>-0.34060765999999998</v>
      </c>
      <c r="BE27">
        <f t="shared" si="17"/>
        <v>2016</v>
      </c>
      <c r="BF27" cm="1">
        <f t="array" aca="1" ref="BF27" ca="1">INDIRECT(ADDRESS($A$17+BE$5+4*($A27-$A$9),$AH$1,,,"Data B&amp;Q"))</f>
        <v>-0.44469409999999998</v>
      </c>
      <c r="BG27" cm="1">
        <f t="array" aca="1" ref="BG27" ca="1">INDIRECT(ADDRESS($A$17+BE$5+4*($A27-$A$9),$AI$1,,,"Data B&amp;Q"))</f>
        <v>0.39983774000000005</v>
      </c>
      <c r="BI27">
        <f t="shared" si="18"/>
        <v>2016</v>
      </c>
      <c r="BJ27">
        <f t="shared" si="19"/>
        <v>0.15357860000000004</v>
      </c>
      <c r="BK27">
        <f t="shared" si="8"/>
        <v>-6.3696200000000008E-2</v>
      </c>
    </row>
    <row r="28" spans="1:63" x14ac:dyDescent="0.25">
      <c r="A28" s="10">
        <f t="shared" si="5"/>
        <v>28</v>
      </c>
      <c r="B28">
        <f t="shared" si="9"/>
        <v>2000.5</v>
      </c>
      <c r="C28">
        <v>0.88782930000000004</v>
      </c>
      <c r="D28">
        <v>-1.29427E-2</v>
      </c>
      <c r="E28">
        <v>1.2533209999999999</v>
      </c>
      <c r="F28">
        <v>0.99236360000000001</v>
      </c>
      <c r="G28">
        <f t="shared" si="6"/>
        <v>2000</v>
      </c>
      <c r="P28">
        <f t="shared" si="10"/>
        <v>2017</v>
      </c>
      <c r="Q28">
        <f t="shared" si="11"/>
        <v>1.6201676</v>
      </c>
      <c r="R28">
        <f t="shared" si="11"/>
        <v>-1.8754234000000001</v>
      </c>
      <c r="AH28">
        <f t="shared" si="21"/>
        <v>3.7436600000000154E-3</v>
      </c>
      <c r="AI28">
        <f t="shared" si="20"/>
        <v>0.23729161999999998</v>
      </c>
      <c r="AK28">
        <f t="shared" si="12"/>
        <v>2017</v>
      </c>
      <c r="AL28" cm="1">
        <f t="array" aca="1" ref="AL28" ca="1">INDIRECT(ADDRESS($A$17+AK$5+4*($A28-$A$9),$AH$1,,,"Data B&amp;Q"))</f>
        <v>0.47043403999999994</v>
      </c>
      <c r="AM28" cm="1">
        <f t="array" aca="1" ref="AM28" ca="1">INDIRECT(ADDRESS($A$17+AK$5+4*($A28-$A$9),$AI$1,,,"Data B&amp;Q"))</f>
        <v>-3.3105120000000002E-2</v>
      </c>
      <c r="AO28">
        <f t="shared" si="13"/>
        <v>2017</v>
      </c>
      <c r="AP28" cm="1">
        <f t="array" aca="1" ref="AP28" ca="1">INDIRECT(ADDRESS($A$17+AO$5+4*($A28-$A$9),$AH$1,,,"Data B&amp;Q"))</f>
        <v>0.47591194000000003</v>
      </c>
      <c r="AQ28" cm="1">
        <f t="array" aca="1" ref="AQ28" ca="1">INDIRECT(ADDRESS($A$17+AO$5+4*($A28-$A$9),$AI$1,,,"Data B&amp;Q"))</f>
        <v>-0.13036448000000003</v>
      </c>
      <c r="AS28">
        <f t="shared" si="14"/>
        <v>2017</v>
      </c>
      <c r="AT28" cm="1">
        <f t="array" aca="1" ref="AT28" ca="1">INDIRECT(ADDRESS($A$17+AS$5+4*($A28-$A$9),$AH$1,,,"Data B&amp;Q"))</f>
        <v>0.40429538000000004</v>
      </c>
      <c r="AU28" cm="1">
        <f t="array" aca="1" ref="AU28" ca="1">INDIRECT(ADDRESS($A$17+AS$5+4*($A28-$A$9),$AI$1,,,"Data B&amp;Q"))</f>
        <v>-0.44869887999999997</v>
      </c>
      <c r="AW28">
        <f t="shared" si="15"/>
        <v>2017</v>
      </c>
      <c r="AX28" cm="1">
        <f t="array" aca="1" ref="AX28" ca="1">INDIRECT(ADDRESS($A$17+AW$5+4*($A28-$A$9),$AH$1,,,"Data B&amp;Q"))</f>
        <v>0.37573400000000001</v>
      </c>
      <c r="AY28" cm="1">
        <f t="array" aca="1" ref="AY28" ca="1">INDIRECT(ADDRESS($A$17+AW$5+4*($A28-$A$9),$AI$1,,,"Data B&amp;Q"))</f>
        <v>-0.50571803999999998</v>
      </c>
      <c r="BA28">
        <f t="shared" si="16"/>
        <v>2017</v>
      </c>
      <c r="BB28" cm="1">
        <f t="array" aca="1" ref="BB28" ca="1">INDIRECT(ADDRESS($A$17+BA$5+4*($A28-$A$9),$AH$1,,,"Data B&amp;Q"))</f>
        <v>0.53915708000000007</v>
      </c>
      <c r="BC28" cm="1">
        <f t="array" aca="1" ref="BC28" ca="1">INDIRECT(ADDRESS($A$17+BA$5+4*($A28-$A$9),$AI$1,,,"Data B&amp;Q"))</f>
        <v>-0.13198083999999999</v>
      </c>
      <c r="BE28">
        <f t="shared" si="17"/>
        <v>2017</v>
      </c>
      <c r="BF28" cm="1">
        <f t="array" aca="1" ref="BF28" ca="1">INDIRECT(ADDRESS($A$17+BE$5+4*($A28-$A$9),$AH$1,,,"Data B&amp;Q"))</f>
        <v>0.51936712000000007</v>
      </c>
      <c r="BG28" cm="1">
        <f t="array" aca="1" ref="BG28" ca="1">INDIRECT(ADDRESS($A$17+BE$5+4*($A28-$A$9),$AI$1,,,"Data B&amp;Q"))</f>
        <v>2.1506599999999997E-2</v>
      </c>
      <c r="BI28">
        <f t="shared" si="18"/>
        <v>2017</v>
      </c>
      <c r="BJ28">
        <f t="shared" si="19"/>
        <v>1.1603403999999999</v>
      </c>
      <c r="BK28">
        <f t="shared" si="8"/>
        <v>-0.15118120000000002</v>
      </c>
    </row>
    <row r="29" spans="1:63" x14ac:dyDescent="0.25">
      <c r="A29" s="10">
        <f t="shared" si="5"/>
        <v>29</v>
      </c>
      <c r="B29">
        <f t="shared" si="9"/>
        <v>2000.75</v>
      </c>
      <c r="C29">
        <v>-0.12278310000000001</v>
      </c>
      <c r="D29">
        <v>-9.6687200000000001E-2</v>
      </c>
      <c r="E29">
        <v>1.4467900000000001E-2</v>
      </c>
      <c r="F29">
        <v>-0.66337650000000004</v>
      </c>
      <c r="G29">
        <f t="shared" si="6"/>
        <v>2000</v>
      </c>
      <c r="P29">
        <f t="shared" si="10"/>
        <v>2018</v>
      </c>
      <c r="Q29">
        <f t="shared" si="11"/>
        <v>0.42300270000000006</v>
      </c>
      <c r="R29">
        <f t="shared" si="11"/>
        <v>-1.4292606000000001</v>
      </c>
      <c r="AH29">
        <f t="shared" si="21"/>
        <v>2.2933460000000006E-2</v>
      </c>
      <c r="AI29">
        <f t="shared" si="20"/>
        <v>-0.1093315</v>
      </c>
      <c r="AK29">
        <f t="shared" si="12"/>
        <v>2018</v>
      </c>
      <c r="AL29" cm="1">
        <f t="array" aca="1" ref="AL29" ca="1">INDIRECT(ADDRESS($A$17+AK$5+4*($A29-$A$9),$AH$1,,,"Data B&amp;Q"))</f>
        <v>0.38934636</v>
      </c>
      <c r="AM29" cm="1">
        <f t="array" aca="1" ref="AM29" ca="1">INDIRECT(ADDRESS($A$17+AK$5+4*($A29-$A$9),$AI$1,,,"Data B&amp;Q"))</f>
        <v>-0.35599243999999997</v>
      </c>
      <c r="AO29">
        <f t="shared" si="13"/>
        <v>2018</v>
      </c>
      <c r="AP29" cm="1">
        <f t="array" aca="1" ref="AP29" ca="1">INDIRECT(ADDRESS($A$17+AO$5+4*($A29-$A$9),$AH$1,,,"Data B&amp;Q"))</f>
        <v>0.25275498000000002</v>
      </c>
      <c r="AQ29" cm="1">
        <f t="array" aca="1" ref="AQ29" ca="1">INDIRECT(ADDRESS($A$17+AO$5+4*($A29-$A$9),$AI$1,,,"Data B&amp;Q"))</f>
        <v>-0.29244219999999999</v>
      </c>
      <c r="AS29">
        <f t="shared" si="14"/>
        <v>2018</v>
      </c>
      <c r="AW29">
        <f t="shared" si="15"/>
        <v>2018</v>
      </c>
      <c r="BA29">
        <f t="shared" si="16"/>
        <v>2018</v>
      </c>
      <c r="BB29" cm="1">
        <f t="array" aca="1" ref="BB29" ca="1">INDIRECT(ADDRESS($A$17+BA$5+4*($A29-$A$9),$AH$1,,,"Data B&amp;Q"))</f>
        <v>0.37573400000000001</v>
      </c>
      <c r="BC29" cm="1">
        <f t="array" aca="1" ref="BC29" ca="1">INDIRECT(ADDRESS($A$17+BA$5+4*($A29-$A$9),$AI$1,,,"Data B&amp;Q"))</f>
        <v>-0.50571803999999998</v>
      </c>
      <c r="BE29">
        <f t="shared" si="17"/>
        <v>2018</v>
      </c>
      <c r="BF29" cm="1">
        <f t="array" aca="1" ref="BF29" ca="1">INDIRECT(ADDRESS($A$17+BE$5+4*($A29-$A$9),$AH$1,,,"Data B&amp;Q"))</f>
        <v>0.40429538000000004</v>
      </c>
      <c r="BG29" cm="1">
        <f t="array" aca="1" ref="BG29" ca="1">INDIRECT(ADDRESS($A$17+BE$5+4*($A29-$A$9),$AI$1,,,"Data B&amp;Q"))</f>
        <v>-0.44869887999999997</v>
      </c>
      <c r="BI29">
        <f t="shared" si="18"/>
        <v>2018</v>
      </c>
      <c r="BJ29">
        <f t="shared" si="19"/>
        <v>1.5716942</v>
      </c>
      <c r="BK29">
        <f t="shared" si="8"/>
        <v>3.691129999999998E-2</v>
      </c>
    </row>
    <row r="30" spans="1:63" x14ac:dyDescent="0.25">
      <c r="A30" s="10">
        <f t="shared" si="5"/>
        <v>30</v>
      </c>
      <c r="B30">
        <f t="shared" si="9"/>
        <v>2001</v>
      </c>
      <c r="C30">
        <v>-0.47846709999999998</v>
      </c>
      <c r="D30">
        <v>0.16870669999999999</v>
      </c>
      <c r="E30">
        <v>-0.98386059999999997</v>
      </c>
      <c r="F30">
        <v>0.32928600000000002</v>
      </c>
      <c r="G30">
        <f t="shared" si="6"/>
        <v>2001</v>
      </c>
      <c r="AH30">
        <f t="shared" si="21"/>
        <v>0.31746449999999998</v>
      </c>
      <c r="AI30">
        <f t="shared" si="20"/>
        <v>0.16713502</v>
      </c>
    </row>
    <row r="31" spans="1:63" x14ac:dyDescent="0.25">
      <c r="A31" s="10">
        <f t="shared" si="5"/>
        <v>31</v>
      </c>
      <c r="B31">
        <f t="shared" si="9"/>
        <v>2001.25</v>
      </c>
      <c r="C31">
        <v>0.726047</v>
      </c>
      <c r="D31">
        <v>-7.7208399999999996E-2</v>
      </c>
      <c r="E31">
        <v>1.1519900000000001</v>
      </c>
      <c r="F31">
        <v>0.45557839999999999</v>
      </c>
      <c r="G31">
        <f t="shared" si="6"/>
        <v>2001</v>
      </c>
      <c r="AH31">
        <f t="shared" si="21"/>
        <v>0.38170589999999999</v>
      </c>
      <c r="AI31">
        <f t="shared" si="20"/>
        <v>-1.6752280000000001E-2</v>
      </c>
    </row>
    <row r="32" spans="1:63" x14ac:dyDescent="0.25">
      <c r="A32" s="10">
        <f t="shared" si="5"/>
        <v>32</v>
      </c>
      <c r="B32">
        <f t="shared" si="9"/>
        <v>2001.5</v>
      </c>
      <c r="C32">
        <v>2.87818E-2</v>
      </c>
      <c r="D32">
        <v>-5.8507299999999998E-2</v>
      </c>
      <c r="E32">
        <v>0.15140419999999999</v>
      </c>
      <c r="F32">
        <v>-0.27817639999999999</v>
      </c>
      <c r="G32">
        <f t="shared" si="6"/>
        <v>2001</v>
      </c>
      <c r="AH32">
        <f t="shared" si="21"/>
        <v>0.22415326000000002</v>
      </c>
      <c r="AI32">
        <f t="shared" si="20"/>
        <v>0.48113082000000001</v>
      </c>
    </row>
    <row r="33" spans="1:35" x14ac:dyDescent="0.25">
      <c r="A33" s="10">
        <f t="shared" si="5"/>
        <v>33</v>
      </c>
      <c r="B33">
        <f t="shared" si="9"/>
        <v>2001.75</v>
      </c>
      <c r="C33">
        <v>0.88397870000000001</v>
      </c>
      <c r="D33">
        <v>-0.18417220000000001</v>
      </c>
      <c r="E33">
        <v>1.5745279999999999</v>
      </c>
      <c r="F33">
        <v>7.2927099999999995E-2</v>
      </c>
      <c r="G33">
        <f t="shared" si="6"/>
        <v>2001</v>
      </c>
      <c r="AH33">
        <f t="shared" si="21"/>
        <v>0.13976058</v>
      </c>
      <c r="AI33">
        <f t="shared" si="20"/>
        <v>0.28435467999999997</v>
      </c>
    </row>
    <row r="34" spans="1:35" x14ac:dyDescent="0.25">
      <c r="A34" s="10">
        <f t="shared" si="5"/>
        <v>34</v>
      </c>
      <c r="B34">
        <f t="shared" si="9"/>
        <v>2002</v>
      </c>
      <c r="C34">
        <v>-6.7113300000000001E-2</v>
      </c>
      <c r="D34">
        <v>0.35679919999999998</v>
      </c>
      <c r="E34">
        <v>-0.77329530000000002</v>
      </c>
      <c r="F34">
        <v>1.826039</v>
      </c>
      <c r="G34">
        <f t="shared" si="6"/>
        <v>2002</v>
      </c>
      <c r="AH34">
        <f t="shared" si="21"/>
        <v>-0.28841075999999999</v>
      </c>
      <c r="AI34">
        <f t="shared" si="20"/>
        <v>0.19603106000000001</v>
      </c>
    </row>
    <row r="35" spans="1:35" x14ac:dyDescent="0.25">
      <c r="A35" s="10">
        <f t="shared" si="5"/>
        <v>35</v>
      </c>
      <c r="B35">
        <f t="shared" si="9"/>
        <v>2002.25</v>
      </c>
      <c r="C35">
        <v>-0.90547029999999995</v>
      </c>
      <c r="D35">
        <v>8.0110799999999996E-2</v>
      </c>
      <c r="E35">
        <v>-1.405824</v>
      </c>
      <c r="F35">
        <v>-0.65459469999999997</v>
      </c>
      <c r="G35">
        <f t="shared" si="6"/>
        <v>2002</v>
      </c>
      <c r="AH35">
        <f t="shared" si="21"/>
        <v>-0.44101359999999995</v>
      </c>
      <c r="AI35">
        <f t="shared" si="20"/>
        <v>0.25456685999999995</v>
      </c>
    </row>
    <row r="36" spans="1:35" x14ac:dyDescent="0.25">
      <c r="A36" s="10">
        <f t="shared" si="5"/>
        <v>36</v>
      </c>
      <c r="B36">
        <f t="shared" si="9"/>
        <v>2002.5</v>
      </c>
      <c r="C36">
        <v>-0.54339309999999996</v>
      </c>
      <c r="D36">
        <v>0.1242167</v>
      </c>
      <c r="E36">
        <v>-0.98886669999999999</v>
      </c>
      <c r="F36">
        <v>1.39603E-2</v>
      </c>
      <c r="G36">
        <f t="shared" si="6"/>
        <v>2002</v>
      </c>
      <c r="AH36">
        <f t="shared" si="21"/>
        <v>-0.61602091999999997</v>
      </c>
      <c r="AI36">
        <f t="shared" si="20"/>
        <v>3.698383999999999E-2</v>
      </c>
    </row>
    <row r="37" spans="1:35" x14ac:dyDescent="0.25">
      <c r="A37" s="10">
        <f t="shared" si="5"/>
        <v>37</v>
      </c>
      <c r="B37">
        <f t="shared" si="9"/>
        <v>2002.75</v>
      </c>
      <c r="C37">
        <v>-0.33492959999999999</v>
      </c>
      <c r="D37">
        <v>7.7667E-2</v>
      </c>
      <c r="E37">
        <v>-0.61160999999999999</v>
      </c>
      <c r="F37">
        <v>1.4502599999999999E-2</v>
      </c>
      <c r="G37">
        <f t="shared" si="6"/>
        <v>2002</v>
      </c>
      <c r="AH37">
        <f t="shared" si="21"/>
        <v>-0.53775315999999995</v>
      </c>
      <c r="AI37">
        <f t="shared" si="20"/>
        <v>-0.76049255999999998</v>
      </c>
    </row>
    <row r="38" spans="1:35" x14ac:dyDescent="0.25">
      <c r="A38" s="10">
        <f t="shared" si="5"/>
        <v>38</v>
      </c>
      <c r="B38">
        <f t="shared" si="9"/>
        <v>2003</v>
      </c>
      <c r="C38">
        <v>0.18623709999999999</v>
      </c>
      <c r="D38">
        <v>-0.23165269999999999</v>
      </c>
      <c r="E38">
        <v>0.69949139999999999</v>
      </c>
      <c r="F38">
        <v>-1.014988</v>
      </c>
      <c r="G38">
        <f t="shared" si="6"/>
        <v>2003</v>
      </c>
      <c r="AH38">
        <f t="shared" si="21"/>
        <v>-6.5312979999999993E-2</v>
      </c>
      <c r="AI38">
        <f t="shared" si="20"/>
        <v>-0.92462822</v>
      </c>
    </row>
    <row r="39" spans="1:35" x14ac:dyDescent="0.25">
      <c r="A39" s="10">
        <f t="shared" si="5"/>
        <v>39</v>
      </c>
      <c r="B39">
        <f t="shared" si="9"/>
        <v>2003.25</v>
      </c>
      <c r="C39">
        <v>-0.63702479999999995</v>
      </c>
      <c r="D39">
        <v>-0.26198179999999999</v>
      </c>
      <c r="E39">
        <v>-0.38195649999999998</v>
      </c>
      <c r="F39">
        <v>-2.161343</v>
      </c>
      <c r="G39">
        <f t="shared" si="6"/>
        <v>2003</v>
      </c>
      <c r="AH39">
        <f t="shared" si="21"/>
        <v>6.9465360000000004E-2</v>
      </c>
      <c r="AI39">
        <f t="shared" si="20"/>
        <v>-0.78552452000000017</v>
      </c>
    </row>
    <row r="40" spans="1:35" x14ac:dyDescent="0.25">
      <c r="A40" s="10">
        <f t="shared" si="5"/>
        <v>40</v>
      </c>
      <c r="B40">
        <f t="shared" si="9"/>
        <v>2003.5</v>
      </c>
      <c r="C40">
        <v>0.2373757</v>
      </c>
      <c r="D40">
        <v>-0.3292486</v>
      </c>
      <c r="E40">
        <v>0.95637689999999997</v>
      </c>
      <c r="F40">
        <v>-1.4752730000000001</v>
      </c>
      <c r="G40">
        <f t="shared" si="6"/>
        <v>2003</v>
      </c>
      <c r="AH40">
        <f t="shared" si="21"/>
        <v>0.45496915999999998</v>
      </c>
      <c r="AI40">
        <f t="shared" si="20"/>
        <v>-0.82057278000000022</v>
      </c>
    </row>
    <row r="41" spans="1:35" x14ac:dyDescent="0.25">
      <c r="A41" s="10">
        <f t="shared" si="5"/>
        <v>41</v>
      </c>
      <c r="B41">
        <f t="shared" si="9"/>
        <v>2003.75</v>
      </c>
      <c r="C41">
        <v>-3.4096899999999999E-2</v>
      </c>
      <c r="D41">
        <v>0.14042370000000001</v>
      </c>
      <c r="E41">
        <v>-0.314975</v>
      </c>
      <c r="F41">
        <v>0.70947879999999997</v>
      </c>
      <c r="G41">
        <f t="shared" si="6"/>
        <v>2003</v>
      </c>
      <c r="AH41">
        <f t="shared" si="21"/>
        <v>0.23697227999999998</v>
      </c>
      <c r="AI41">
        <f t="shared" si="20"/>
        <v>-0.34405058000000005</v>
      </c>
    </row>
    <row r="42" spans="1:35" x14ac:dyDescent="0.25">
      <c r="A42" s="10">
        <f t="shared" si="5"/>
        <v>42</v>
      </c>
      <c r="B42">
        <f t="shared" si="9"/>
        <v>2004</v>
      </c>
      <c r="C42">
        <v>0.69508170000000002</v>
      </c>
      <c r="D42">
        <v>-0.18563499999999999</v>
      </c>
      <c r="E42">
        <v>1.315909</v>
      </c>
      <c r="F42">
        <v>-0.16073870000000001</v>
      </c>
      <c r="G42">
        <f t="shared" si="6"/>
        <v>2004</v>
      </c>
      <c r="AH42">
        <f t="shared" si="21"/>
        <v>0.26378718000000001</v>
      </c>
      <c r="AI42">
        <f t="shared" si="20"/>
        <v>0.20986772000000001</v>
      </c>
    </row>
    <row r="43" spans="1:35" x14ac:dyDescent="0.25">
      <c r="A43" s="10">
        <f t="shared" si="5"/>
        <v>43</v>
      </c>
      <c r="B43">
        <f t="shared" si="9"/>
        <v>2004.25</v>
      </c>
      <c r="C43">
        <v>5.3937100000000002E-2</v>
      </c>
      <c r="D43">
        <v>0.24390790000000001</v>
      </c>
      <c r="E43">
        <v>-0.39049299999999998</v>
      </c>
      <c r="F43">
        <v>1.367623</v>
      </c>
      <c r="G43">
        <f t="shared" si="6"/>
        <v>2004</v>
      </c>
      <c r="AH43">
        <f t="shared" si="21"/>
        <v>3.3830400000000038E-3</v>
      </c>
      <c r="AI43">
        <f t="shared" si="20"/>
        <v>0.24181572000000001</v>
      </c>
    </row>
    <row r="44" spans="1:35" x14ac:dyDescent="0.25">
      <c r="A44" s="10">
        <f t="shared" si="5"/>
        <v>44</v>
      </c>
      <c r="B44">
        <f t="shared" si="9"/>
        <v>2004.5</v>
      </c>
      <c r="C44">
        <v>-1.6997700000000001E-2</v>
      </c>
      <c r="D44">
        <v>0.1176499</v>
      </c>
      <c r="E44">
        <v>-0.24788199999999999</v>
      </c>
      <c r="F44">
        <v>0.60824849999999997</v>
      </c>
      <c r="G44">
        <f t="shared" si="6"/>
        <v>2004</v>
      </c>
      <c r="AH44">
        <f t="shared" si="21"/>
        <v>0.29932964000000001</v>
      </c>
      <c r="AI44">
        <f t="shared" si="20"/>
        <v>0.27300289999999999</v>
      </c>
    </row>
    <row r="45" spans="1:35" x14ac:dyDescent="0.25">
      <c r="A45" s="10">
        <f t="shared" si="5"/>
        <v>45</v>
      </c>
      <c r="B45">
        <f t="shared" si="9"/>
        <v>2004.75</v>
      </c>
      <c r="C45">
        <v>-0.45023239999999998</v>
      </c>
      <c r="D45">
        <v>-0.14547299999999999</v>
      </c>
      <c r="E45">
        <v>-0.3456438</v>
      </c>
      <c r="F45">
        <v>-1.3155330000000001</v>
      </c>
      <c r="G45">
        <f t="shared" si="6"/>
        <v>2004</v>
      </c>
      <c r="AH45">
        <f t="shared" si="21"/>
        <v>-5.9461799999999789E-3</v>
      </c>
      <c r="AI45">
        <f t="shared" si="20"/>
        <v>0.38900758000000002</v>
      </c>
    </row>
    <row r="46" spans="1:35" x14ac:dyDescent="0.25">
      <c r="A46" s="10">
        <f t="shared" si="5"/>
        <v>46</v>
      </c>
      <c r="B46">
        <f t="shared" si="9"/>
        <v>2005</v>
      </c>
      <c r="C46">
        <v>0.81389100000000003</v>
      </c>
      <c r="D46">
        <v>-2.0157399999999999E-2</v>
      </c>
      <c r="E46">
        <v>1.164758</v>
      </c>
      <c r="F46">
        <v>0.86541469999999998</v>
      </c>
      <c r="G46">
        <f t="shared" si="6"/>
        <v>2005</v>
      </c>
      <c r="AH46">
        <f t="shared" si="21"/>
        <v>-1.3140060000000009E-2</v>
      </c>
      <c r="AI46">
        <f t="shared" si="20"/>
        <v>0.23427569999999998</v>
      </c>
    </row>
    <row r="47" spans="1:35" x14ac:dyDescent="0.25">
      <c r="A47" s="10">
        <f t="shared" si="5"/>
        <v>47</v>
      </c>
      <c r="B47">
        <f t="shared" si="9"/>
        <v>2005.25</v>
      </c>
      <c r="C47">
        <v>-3.3586400000000002E-2</v>
      </c>
      <c r="D47">
        <v>8.5993799999999995E-2</v>
      </c>
      <c r="E47">
        <v>-0.21047009999999999</v>
      </c>
      <c r="F47">
        <v>0.41928470000000001</v>
      </c>
      <c r="G47">
        <f t="shared" si="6"/>
        <v>2005</v>
      </c>
      <c r="AH47">
        <f t="shared" si="21"/>
        <v>0.12581036000000001</v>
      </c>
      <c r="AI47">
        <f t="shared" si="20"/>
        <v>-5.3301120000000021E-2</v>
      </c>
    </row>
    <row r="48" spans="1:35" x14ac:dyDescent="0.25">
      <c r="A48" s="10">
        <f t="shared" si="5"/>
        <v>48</v>
      </c>
      <c r="B48">
        <f t="shared" si="9"/>
        <v>2005.5</v>
      </c>
      <c r="C48">
        <v>-0.1184426</v>
      </c>
      <c r="D48">
        <v>0.1376781</v>
      </c>
      <c r="E48">
        <v>-0.42646240000000002</v>
      </c>
      <c r="F48">
        <v>0.59396360000000004</v>
      </c>
      <c r="G48">
        <f t="shared" si="6"/>
        <v>2005</v>
      </c>
      <c r="AH48">
        <f t="shared" si="21"/>
        <v>0.53068791999999998</v>
      </c>
      <c r="AI48">
        <f t="shared" si="20"/>
        <v>1.4440059999999999E-2</v>
      </c>
    </row>
    <row r="49" spans="1:35" x14ac:dyDescent="0.25">
      <c r="A49" s="10">
        <f t="shared" si="5"/>
        <v>49</v>
      </c>
      <c r="B49">
        <f t="shared" si="9"/>
        <v>2005.75</v>
      </c>
      <c r="C49">
        <v>8.3254900000000007E-2</v>
      </c>
      <c r="D49">
        <v>-0.1739144</v>
      </c>
      <c r="E49">
        <v>0.44687009999999999</v>
      </c>
      <c r="F49">
        <v>-0.82963560000000003</v>
      </c>
      <c r="G49">
        <f t="shared" si="6"/>
        <v>2005</v>
      </c>
      <c r="AH49">
        <f t="shared" si="21"/>
        <v>0.44047033999999996</v>
      </c>
      <c r="AI49">
        <f t="shared" si="20"/>
        <v>0.13804432000000003</v>
      </c>
    </row>
    <row r="50" spans="1:35" x14ac:dyDescent="0.25">
      <c r="A50" s="10">
        <f t="shared" si="5"/>
        <v>50</v>
      </c>
      <c r="B50">
        <f t="shared" si="9"/>
        <v>2006</v>
      </c>
      <c r="C50">
        <v>0.7345952</v>
      </c>
      <c r="D50">
        <v>-0.34722500000000001</v>
      </c>
      <c r="E50">
        <v>1.678744</v>
      </c>
      <c r="F50">
        <v>-0.97682709999999995</v>
      </c>
      <c r="G50">
        <f t="shared" si="6"/>
        <v>2006</v>
      </c>
      <c r="AH50">
        <f t="shared" si="21"/>
        <v>0.33758630000000001</v>
      </c>
      <c r="AI50">
        <f t="shared" si="20"/>
        <v>0.10343695999999998</v>
      </c>
    </row>
    <row r="51" spans="1:35" x14ac:dyDescent="0.25">
      <c r="A51" s="10">
        <f t="shared" si="5"/>
        <v>51</v>
      </c>
      <c r="B51">
        <f t="shared" si="9"/>
        <v>2006.25</v>
      </c>
      <c r="C51">
        <v>0.68659020000000004</v>
      </c>
      <c r="D51">
        <v>0.1240058</v>
      </c>
      <c r="E51">
        <v>0.71367009999999997</v>
      </c>
      <c r="F51">
        <v>1.483436</v>
      </c>
      <c r="G51">
        <f t="shared" si="6"/>
        <v>2006</v>
      </c>
      <c r="AH51">
        <f t="shared" si="21"/>
        <v>0.46618521999999996</v>
      </c>
      <c r="AI51">
        <f t="shared" si="20"/>
        <v>0.35689764000000002</v>
      </c>
    </row>
    <row r="52" spans="1:35" x14ac:dyDescent="0.25">
      <c r="A52" s="10">
        <f t="shared" si="5"/>
        <v>52</v>
      </c>
      <c r="B52">
        <f t="shared" si="9"/>
        <v>2006.5</v>
      </c>
      <c r="C52">
        <v>-0.35180889999999998</v>
      </c>
      <c r="D52">
        <v>0.1248201</v>
      </c>
      <c r="E52">
        <v>-0.72489029999999999</v>
      </c>
      <c r="F52">
        <v>0.24624789999999999</v>
      </c>
      <c r="G52">
        <f t="shared" si="6"/>
        <v>2006</v>
      </c>
      <c r="AH52">
        <f t="shared" si="21"/>
        <v>0.70396060000000005</v>
      </c>
      <c r="AI52">
        <f t="shared" si="20"/>
        <v>0.8094267599999998</v>
      </c>
    </row>
    <row r="53" spans="1:35" x14ac:dyDescent="0.25">
      <c r="A53" s="10">
        <f t="shared" si="5"/>
        <v>53</v>
      </c>
      <c r="B53">
        <f t="shared" si="9"/>
        <v>2006.75</v>
      </c>
      <c r="C53">
        <v>0.48650710000000003</v>
      </c>
      <c r="D53">
        <v>0.2395004</v>
      </c>
      <c r="E53">
        <v>0.21653220000000001</v>
      </c>
      <c r="F53">
        <v>1.861267</v>
      </c>
      <c r="G53">
        <f t="shared" si="6"/>
        <v>2006</v>
      </c>
      <c r="AH53">
        <f t="shared" si="21"/>
        <v>0.57640159999999996</v>
      </c>
      <c r="AI53">
        <f t="shared" si="20"/>
        <v>0.97195856000000003</v>
      </c>
    </row>
    <row r="54" spans="1:35" x14ac:dyDescent="0.25">
      <c r="A54" s="10">
        <f t="shared" si="5"/>
        <v>54</v>
      </c>
      <c r="B54">
        <f t="shared" si="9"/>
        <v>2007</v>
      </c>
      <c r="C54">
        <v>1.185907</v>
      </c>
      <c r="D54">
        <v>2.8275000000000002E-3</v>
      </c>
      <c r="E54">
        <v>1.6357470000000001</v>
      </c>
      <c r="F54">
        <v>1.4330099999999999</v>
      </c>
      <c r="G54">
        <f t="shared" si="6"/>
        <v>2007</v>
      </c>
      <c r="AH54">
        <f t="shared" si="21"/>
        <v>0.42630078000000005</v>
      </c>
      <c r="AI54">
        <f t="shared" si="20"/>
        <v>0.46874135999999994</v>
      </c>
    </row>
    <row r="55" spans="1:35" x14ac:dyDescent="0.25">
      <c r="A55" s="10">
        <f t="shared" si="5"/>
        <v>55</v>
      </c>
      <c r="B55">
        <f t="shared" si="9"/>
        <v>2007.25</v>
      </c>
      <c r="C55">
        <v>0.54254670000000005</v>
      </c>
      <c r="D55">
        <v>-0.15214169999999999</v>
      </c>
      <c r="E55">
        <v>1.0409489999999999</v>
      </c>
      <c r="F55">
        <v>-0.16416810000000001</v>
      </c>
      <c r="G55">
        <f t="shared" si="6"/>
        <v>2007</v>
      </c>
      <c r="AH55">
        <f t="shared" si="21"/>
        <v>0.71055540000000006</v>
      </c>
      <c r="AI55">
        <f t="shared" si="20"/>
        <v>0.4576816600000001</v>
      </c>
    </row>
    <row r="56" spans="1:35" x14ac:dyDescent="0.25">
      <c r="A56" s="10">
        <f t="shared" si="5"/>
        <v>56</v>
      </c>
      <c r="B56">
        <f t="shared" si="9"/>
        <v>2007.5</v>
      </c>
      <c r="C56">
        <v>-0.223913</v>
      </c>
      <c r="D56">
        <v>-0.14317279999999999</v>
      </c>
      <c r="E56">
        <v>-3.6833999999999999E-2</v>
      </c>
      <c r="F56">
        <v>-1.0326500000000001</v>
      </c>
      <c r="G56">
        <f t="shared" si="6"/>
        <v>2007</v>
      </c>
      <c r="AH56">
        <f t="shared" si="21"/>
        <v>0.64758623999999998</v>
      </c>
      <c r="AI56">
        <f t="shared" si="20"/>
        <v>4.8605999999999814E-3</v>
      </c>
    </row>
    <row r="57" spans="1:35" x14ac:dyDescent="0.25">
      <c r="A57" s="10">
        <f t="shared" si="5"/>
        <v>57</v>
      </c>
      <c r="B57">
        <f t="shared" si="9"/>
        <v>2007.75</v>
      </c>
      <c r="C57">
        <v>0.42225049999999997</v>
      </c>
      <c r="D57">
        <v>-5.8753699999999999E-2</v>
      </c>
      <c r="E57">
        <v>0.69638279999999997</v>
      </c>
      <c r="F57">
        <v>0.19094939999999999</v>
      </c>
      <c r="G57">
        <f t="shared" si="6"/>
        <v>2007</v>
      </c>
      <c r="AH57">
        <f t="shared" si="21"/>
        <v>0.15059528</v>
      </c>
      <c r="AI57">
        <f t="shared" si="20"/>
        <v>-0.33515131999999997</v>
      </c>
    </row>
    <row r="58" spans="1:35" x14ac:dyDescent="0.25">
      <c r="A58" s="10">
        <f t="shared" si="5"/>
        <v>58</v>
      </c>
      <c r="B58">
        <f t="shared" si="9"/>
        <v>2008</v>
      </c>
      <c r="C58">
        <v>-0.13371079999999999</v>
      </c>
      <c r="D58">
        <v>-4.5476700000000002E-2</v>
      </c>
      <c r="E58">
        <v>-9.8313600000000001E-2</v>
      </c>
      <c r="F58">
        <v>-0.40283829999999998</v>
      </c>
      <c r="G58">
        <f t="shared" si="6"/>
        <v>2008</v>
      </c>
      <c r="AH58">
        <f t="shared" si="21"/>
        <v>-0.10386898</v>
      </c>
      <c r="AI58">
        <f t="shared" si="20"/>
        <v>-0.22651630000000003</v>
      </c>
    </row>
    <row r="59" spans="1:35" x14ac:dyDescent="0.25">
      <c r="A59" s="10">
        <f t="shared" si="5"/>
        <v>59</v>
      </c>
      <c r="B59">
        <f t="shared" si="9"/>
        <v>2008.25</v>
      </c>
      <c r="C59">
        <v>-0.52165669999999997</v>
      </c>
      <c r="D59">
        <v>6.6755700000000001E-2</v>
      </c>
      <c r="E59">
        <v>-0.84920779999999996</v>
      </c>
      <c r="F59">
        <v>-0.2670496</v>
      </c>
      <c r="G59">
        <f t="shared" si="6"/>
        <v>2008</v>
      </c>
      <c r="AH59">
        <f t="shared" si="21"/>
        <v>-0.35525457999999999</v>
      </c>
      <c r="AI59">
        <f t="shared" si="20"/>
        <v>-0.43888949999999999</v>
      </c>
    </row>
    <row r="60" spans="1:35" x14ac:dyDescent="0.25">
      <c r="A60" s="10">
        <f t="shared" si="5"/>
        <v>60</v>
      </c>
      <c r="B60">
        <f t="shared" si="9"/>
        <v>2008.5</v>
      </c>
      <c r="C60">
        <v>-5.3070699999999998E-2</v>
      </c>
      <c r="D60">
        <v>8.2815299999999994E-2</v>
      </c>
      <c r="E60">
        <v>-0.2313723</v>
      </c>
      <c r="F60">
        <v>0.37900699999999998</v>
      </c>
      <c r="G60">
        <f t="shared" si="6"/>
        <v>2008</v>
      </c>
      <c r="AH60">
        <f t="shared" si="21"/>
        <v>-1.3268243399999999</v>
      </c>
      <c r="AI60">
        <f t="shared" si="20"/>
        <v>-0.69847557999999998</v>
      </c>
    </row>
    <row r="61" spans="1:35" x14ac:dyDescent="0.25">
      <c r="A61" s="10">
        <f t="shared" si="5"/>
        <v>61</v>
      </c>
      <c r="B61">
        <f t="shared" si="9"/>
        <v>2008.75</v>
      </c>
      <c r="C61">
        <v>-1.1274360000000001</v>
      </c>
      <c r="D61">
        <v>-0.13972689999999999</v>
      </c>
      <c r="E61">
        <v>-1.2937620000000001</v>
      </c>
      <c r="F61">
        <v>-2.094516</v>
      </c>
      <c r="G61">
        <f t="shared" si="6"/>
        <v>2008</v>
      </c>
      <c r="AH61">
        <f t="shared" si="21"/>
        <v>-1.1438560799999999</v>
      </c>
      <c r="AI61">
        <f t="shared" si="20"/>
        <v>-0.6772167</v>
      </c>
    </row>
    <row r="62" spans="1:35" x14ac:dyDescent="0.25">
      <c r="A62" s="10">
        <f t="shared" si="5"/>
        <v>62</v>
      </c>
      <c r="B62">
        <f t="shared" si="9"/>
        <v>2009</v>
      </c>
      <c r="C62">
        <v>-2.516575</v>
      </c>
      <c r="D62">
        <v>0.35598010000000002</v>
      </c>
      <c r="E62">
        <v>-4.1614659999999999</v>
      </c>
      <c r="F62">
        <v>-1.106981</v>
      </c>
      <c r="G62">
        <f t="shared" si="6"/>
        <v>2009</v>
      </c>
      <c r="AH62">
        <f t="shared" si="21"/>
        <v>-0.77710382</v>
      </c>
      <c r="AI62">
        <f t="shared" si="20"/>
        <v>-0.30616878000000003</v>
      </c>
    </row>
    <row r="63" spans="1:35" x14ac:dyDescent="0.25">
      <c r="A63" s="10">
        <f t="shared" si="5"/>
        <v>63</v>
      </c>
      <c r="B63">
        <f t="shared" si="9"/>
        <v>2009.25</v>
      </c>
      <c r="C63">
        <v>0.39250469999999998</v>
      </c>
      <c r="D63">
        <v>-0.1433412</v>
      </c>
      <c r="E63">
        <v>0.81652769999999997</v>
      </c>
      <c r="F63">
        <v>-0.29654390000000003</v>
      </c>
      <c r="G63">
        <f t="shared" si="6"/>
        <v>2009</v>
      </c>
      <c r="AH63">
        <f t="shared" si="21"/>
        <v>-0.75005845999999998</v>
      </c>
      <c r="AI63">
        <f t="shared" si="20"/>
        <v>-0.42471708000000002</v>
      </c>
    </row>
    <row r="64" spans="1:35" x14ac:dyDescent="0.25">
      <c r="A64" s="10">
        <f t="shared" si="5"/>
        <v>64</v>
      </c>
      <c r="B64">
        <f t="shared" si="9"/>
        <v>2009.5</v>
      </c>
      <c r="C64">
        <v>0.8568481</v>
      </c>
      <c r="D64">
        <v>0.10551140000000001</v>
      </c>
      <c r="E64">
        <v>0.98455349999999997</v>
      </c>
      <c r="F64">
        <v>1.58819</v>
      </c>
      <c r="G64">
        <f t="shared" si="6"/>
        <v>2009</v>
      </c>
      <c r="AH64">
        <f t="shared" si="21"/>
        <v>-0.46483478</v>
      </c>
      <c r="AI64">
        <f t="shared" si="20"/>
        <v>0.10837115999999999</v>
      </c>
    </row>
    <row r="65" spans="1:35" x14ac:dyDescent="0.25">
      <c r="A65" s="10">
        <f t="shared" si="5"/>
        <v>65</v>
      </c>
      <c r="B65">
        <f t="shared" si="9"/>
        <v>2009.75</v>
      </c>
      <c r="C65">
        <v>-9.5234700000000005E-2</v>
      </c>
      <c r="D65">
        <v>-1.8692500000000001E-2</v>
      </c>
      <c r="E65">
        <v>-9.6145499999999995E-2</v>
      </c>
      <c r="F65">
        <v>-0.21373449999999999</v>
      </c>
      <c r="G65">
        <f t="shared" si="6"/>
        <v>2009</v>
      </c>
      <c r="AH65">
        <f t="shared" si="21"/>
        <v>0.25210208000000001</v>
      </c>
      <c r="AI65">
        <f t="shared" si="20"/>
        <v>0.37733615999999998</v>
      </c>
    </row>
    <row r="66" spans="1:35" x14ac:dyDescent="0.25">
      <c r="A66" s="10">
        <f t="shared" si="5"/>
        <v>66</v>
      </c>
      <c r="B66">
        <f t="shared" si="9"/>
        <v>2010</v>
      </c>
      <c r="C66">
        <v>0.18564800000000001</v>
      </c>
      <c r="D66">
        <v>6.5314800000000006E-2</v>
      </c>
      <c r="E66">
        <v>0.13235640000000001</v>
      </c>
      <c r="F66">
        <v>0.57092520000000002</v>
      </c>
      <c r="G66">
        <f t="shared" si="6"/>
        <v>2010</v>
      </c>
      <c r="AH66">
        <f t="shared" si="21"/>
        <v>-0.11462325999999998</v>
      </c>
      <c r="AI66">
        <f t="shared" si="20"/>
        <v>0.54820968000000003</v>
      </c>
    </row>
    <row r="67" spans="1:35" x14ac:dyDescent="0.25">
      <c r="A67" s="10">
        <f t="shared" ref="A67:A101" si="22">A66+1</f>
        <v>67</v>
      </c>
      <c r="B67">
        <f t="shared" si="9"/>
        <v>2010.25</v>
      </c>
      <c r="C67">
        <v>-0.27166610000000002</v>
      </c>
      <c r="D67">
        <v>0.1053124</v>
      </c>
      <c r="E67">
        <v>-0.57678169999999995</v>
      </c>
      <c r="F67">
        <v>0.237844</v>
      </c>
      <c r="G67">
        <f t="shared" si="6"/>
        <v>2010</v>
      </c>
      <c r="AH67">
        <f t="shared" si="21"/>
        <v>-0.14565047999999997</v>
      </c>
      <c r="AI67">
        <f t="shared" si="20"/>
        <v>0.16785649999999999</v>
      </c>
    </row>
    <row r="68" spans="1:35" x14ac:dyDescent="0.25">
      <c r="A68" s="10">
        <f t="shared" si="22"/>
        <v>68</v>
      </c>
      <c r="B68">
        <f t="shared" si="9"/>
        <v>2010.5</v>
      </c>
      <c r="C68">
        <v>-0.45177230000000002</v>
      </c>
      <c r="D68">
        <v>0.2055083</v>
      </c>
      <c r="E68">
        <v>-1.017099</v>
      </c>
      <c r="F68">
        <v>0.55782370000000003</v>
      </c>
      <c r="G68">
        <f t="shared" si="6"/>
        <v>2010</v>
      </c>
      <c r="AH68">
        <f t="shared" si="21"/>
        <v>-0.49126577999999999</v>
      </c>
      <c r="AI68">
        <f t="shared" si="20"/>
        <v>0.58125680000000002</v>
      </c>
    </row>
    <row r="69" spans="1:35" x14ac:dyDescent="0.25">
      <c r="A69" s="10">
        <f t="shared" si="22"/>
        <v>69</v>
      </c>
      <c r="B69">
        <f t="shared" si="9"/>
        <v>2010.75</v>
      </c>
      <c r="C69">
        <v>0.39626600000000001</v>
      </c>
      <c r="D69">
        <v>-0.1473708</v>
      </c>
      <c r="E69">
        <v>0.82941739999999997</v>
      </c>
      <c r="F69">
        <v>-0.31357590000000002</v>
      </c>
      <c r="G69">
        <f t="shared" si="6"/>
        <v>2010</v>
      </c>
      <c r="AH69">
        <f t="shared" si="21"/>
        <v>-0.28307225999999996</v>
      </c>
      <c r="AI69">
        <f t="shared" si="20"/>
        <v>0.41848937999999991</v>
      </c>
    </row>
    <row r="70" spans="1:35" x14ac:dyDescent="0.25">
      <c r="A70" s="10">
        <f t="shared" si="22"/>
        <v>70</v>
      </c>
      <c r="B70">
        <f t="shared" si="9"/>
        <v>2011</v>
      </c>
      <c r="C70">
        <v>-0.64216600000000001</v>
      </c>
      <c r="D70">
        <v>0.49058410000000002</v>
      </c>
      <c r="E70">
        <v>-1.824222</v>
      </c>
      <c r="F70">
        <v>1.853267</v>
      </c>
      <c r="G70">
        <f t="shared" si="6"/>
        <v>2011</v>
      </c>
      <c r="AH70">
        <f t="shared" si="21"/>
        <v>-0.17442202000000001</v>
      </c>
      <c r="AI70">
        <f t="shared" si="20"/>
        <v>0.56340301999999998</v>
      </c>
    </row>
    <row r="71" spans="1:35" x14ac:dyDescent="0.25">
      <c r="A71" s="10">
        <f t="shared" si="22"/>
        <v>71</v>
      </c>
      <c r="B71">
        <f t="shared" si="9"/>
        <v>2011.25</v>
      </c>
      <c r="C71">
        <v>0.60013380000000005</v>
      </c>
      <c r="D71">
        <v>-0.17976739999999999</v>
      </c>
      <c r="E71">
        <v>1.173324</v>
      </c>
      <c r="F71">
        <v>-0.24291189999999999</v>
      </c>
      <c r="G71">
        <f t="shared" ref="G71:G101" si="23">ROUND(B71-0.5,0)</f>
        <v>2011</v>
      </c>
      <c r="AH71">
        <f t="shared" si="21"/>
        <v>-0.40830462000000001</v>
      </c>
      <c r="AI71">
        <f t="shared" si="20"/>
        <v>0.58200954000000005</v>
      </c>
    </row>
    <row r="72" spans="1:35" x14ac:dyDescent="0.25">
      <c r="A72" s="10">
        <f t="shared" si="22"/>
        <v>72</v>
      </c>
      <c r="B72">
        <f t="shared" ref="B72:B101" si="24">B71+0.25</f>
        <v>2011.5</v>
      </c>
      <c r="C72">
        <v>0.17120479999999999</v>
      </c>
      <c r="D72">
        <v>0.14182169999999999</v>
      </c>
      <c r="E72">
        <v>-3.3530499999999998E-2</v>
      </c>
      <c r="F72">
        <v>0.96241220000000005</v>
      </c>
      <c r="G72">
        <f t="shared" si="23"/>
        <v>2011</v>
      </c>
      <c r="AH72">
        <f t="shared" si="21"/>
        <v>-0.49975913999999999</v>
      </c>
      <c r="AI72">
        <f t="shared" si="20"/>
        <v>0.85440152000000003</v>
      </c>
    </row>
    <row r="73" spans="1:35" x14ac:dyDescent="0.25">
      <c r="A73" s="10">
        <f t="shared" si="22"/>
        <v>73</v>
      </c>
      <c r="B73">
        <f t="shared" si="24"/>
        <v>2011.75</v>
      </c>
      <c r="C73">
        <v>-1.0792919999999999</v>
      </c>
      <c r="D73">
        <v>0.36335119999999999</v>
      </c>
      <c r="E73">
        <v>-2.186512</v>
      </c>
      <c r="F73">
        <v>0.65085630000000005</v>
      </c>
      <c r="G73">
        <f t="shared" si="23"/>
        <v>2011</v>
      </c>
      <c r="AH73">
        <f t="shared" si="21"/>
        <v>-0.36025213999999994</v>
      </c>
      <c r="AI73">
        <f t="shared" si="20"/>
        <v>0.62380957999999997</v>
      </c>
    </row>
    <row r="74" spans="1:35" x14ac:dyDescent="0.25">
      <c r="A74" s="10">
        <f t="shared" si="22"/>
        <v>74</v>
      </c>
      <c r="B74">
        <f t="shared" si="24"/>
        <v>2012</v>
      </c>
      <c r="C74">
        <v>0.41220469999999998</v>
      </c>
      <c r="D74">
        <v>0.10398060000000001</v>
      </c>
      <c r="E74">
        <v>0.3721448</v>
      </c>
      <c r="F74">
        <v>1.048384</v>
      </c>
      <c r="G74">
        <f t="shared" si="23"/>
        <v>2012</v>
      </c>
      <c r="AH74">
        <f t="shared" si="21"/>
        <v>-0.93444693999999995</v>
      </c>
      <c r="AI74">
        <f t="shared" si="20"/>
        <v>0.8154671</v>
      </c>
    </row>
    <row r="75" spans="1:35" x14ac:dyDescent="0.25">
      <c r="A75" s="10">
        <f t="shared" si="22"/>
        <v>75</v>
      </c>
      <c r="B75">
        <f t="shared" si="24"/>
        <v>2012.25</v>
      </c>
      <c r="C75">
        <v>-0.48420869999999999</v>
      </c>
      <c r="D75">
        <v>0.2394357</v>
      </c>
      <c r="E75">
        <v>-1.126687</v>
      </c>
      <c r="F75">
        <v>0.70030729999999997</v>
      </c>
      <c r="G75">
        <f t="shared" si="23"/>
        <v>2012</v>
      </c>
      <c r="AH75">
        <f t="shared" si="21"/>
        <v>-1.0314838</v>
      </c>
      <c r="AI75">
        <f t="shared" si="20"/>
        <v>0.43430232000000002</v>
      </c>
    </row>
    <row r="76" spans="1:35" x14ac:dyDescent="0.25">
      <c r="A76" s="10">
        <f t="shared" si="22"/>
        <v>76</v>
      </c>
      <c r="B76">
        <f t="shared" si="24"/>
        <v>2012.5</v>
      </c>
      <c r="C76">
        <v>-0.79657730000000004</v>
      </c>
      <c r="D76">
        <v>0.31215979999999999</v>
      </c>
      <c r="E76">
        <v>-1.6976500000000001</v>
      </c>
      <c r="F76">
        <v>0.71537569999999995</v>
      </c>
      <c r="G76">
        <f t="shared" si="23"/>
        <v>2012</v>
      </c>
      <c r="AH76">
        <f t="shared" si="21"/>
        <v>-0.28631899999999999</v>
      </c>
      <c r="AI76">
        <f t="shared" si="20"/>
        <v>0.23316004000000001</v>
      </c>
    </row>
    <row r="77" spans="1:35" x14ac:dyDescent="0.25">
      <c r="A77" s="10">
        <f t="shared" si="22"/>
        <v>77</v>
      </c>
      <c r="B77">
        <f t="shared" si="24"/>
        <v>2012.75</v>
      </c>
      <c r="C77">
        <v>-0.47246090000000002</v>
      </c>
      <c r="D77">
        <v>-7.0848499999999995E-2</v>
      </c>
      <c r="E77">
        <v>-0.51871480000000003</v>
      </c>
      <c r="F77">
        <v>-0.94341169999999996</v>
      </c>
      <c r="G77">
        <f t="shared" si="23"/>
        <v>2012</v>
      </c>
      <c r="AH77">
        <f t="shared" si="21"/>
        <v>-9.2591759999999995E-2</v>
      </c>
      <c r="AI77">
        <f t="shared" si="20"/>
        <v>-1.2281579999999986E-2</v>
      </c>
    </row>
    <row r="78" spans="1:35" x14ac:dyDescent="0.25">
      <c r="A78" s="10">
        <f t="shared" si="22"/>
        <v>78</v>
      </c>
      <c r="B78">
        <f t="shared" si="24"/>
        <v>2013</v>
      </c>
      <c r="C78">
        <v>0.78019890000000003</v>
      </c>
      <c r="D78">
        <v>-0.2410158</v>
      </c>
      <c r="E78">
        <v>1.539312</v>
      </c>
      <c r="F78">
        <v>-0.35485509999999998</v>
      </c>
      <c r="G78">
        <f t="shared" si="23"/>
        <v>2013</v>
      </c>
      <c r="AH78">
        <f t="shared" si="21"/>
        <v>0.24504890000000001</v>
      </c>
      <c r="AI78">
        <f t="shared" si="20"/>
        <v>-0.51435584000000001</v>
      </c>
    </row>
    <row r="79" spans="1:35" x14ac:dyDescent="0.25">
      <c r="A79" s="10">
        <f t="shared" si="22"/>
        <v>79</v>
      </c>
      <c r="B79">
        <f t="shared" si="24"/>
        <v>2013.25</v>
      </c>
      <c r="C79">
        <v>0.70525289999999996</v>
      </c>
      <c r="D79">
        <v>-0.1912962</v>
      </c>
      <c r="E79">
        <v>1.340781</v>
      </c>
      <c r="F79">
        <v>-0.17882410000000001</v>
      </c>
      <c r="G79">
        <f t="shared" si="23"/>
        <v>2013</v>
      </c>
      <c r="AH79">
        <f t="shared" si="21"/>
        <v>0.70322218000000003</v>
      </c>
      <c r="AI79">
        <f t="shared" si="20"/>
        <v>-0.63668855999999996</v>
      </c>
    </row>
    <row r="80" spans="1:35" x14ac:dyDescent="0.25">
      <c r="A80" s="10">
        <f t="shared" si="22"/>
        <v>80</v>
      </c>
      <c r="B80">
        <f t="shared" si="24"/>
        <v>2013.5</v>
      </c>
      <c r="C80">
        <v>-4.6701699999999999E-2</v>
      </c>
      <c r="D80">
        <v>-0.32833889999999999</v>
      </c>
      <c r="E80">
        <v>0.56151629999999997</v>
      </c>
      <c r="F80">
        <v>-1.8100639999999999</v>
      </c>
      <c r="G80">
        <f t="shared" si="23"/>
        <v>2013</v>
      </c>
      <c r="AH80">
        <f t="shared" si="21"/>
        <v>0.51408454000000003</v>
      </c>
      <c r="AI80">
        <f t="shared" si="20"/>
        <v>-0.73108222</v>
      </c>
    </row>
    <row r="81" spans="1:35" x14ac:dyDescent="0.25">
      <c r="A81" s="10">
        <f t="shared" si="22"/>
        <v>81</v>
      </c>
      <c r="B81">
        <f t="shared" si="24"/>
        <v>2013.75</v>
      </c>
      <c r="C81">
        <v>0.34807490000000002</v>
      </c>
      <c r="D81">
        <v>-5.8482399999999997E-2</v>
      </c>
      <c r="E81">
        <v>0.59321639999999998</v>
      </c>
      <c r="F81">
        <v>0.1037121</v>
      </c>
      <c r="G81">
        <f t="shared" si="23"/>
        <v>2013</v>
      </c>
      <c r="AH81">
        <f t="shared" si="21"/>
        <v>0.28143358000000002</v>
      </c>
      <c r="AI81">
        <f t="shared" si="21"/>
        <v>-0.65860591999999996</v>
      </c>
    </row>
    <row r="82" spans="1:35" x14ac:dyDescent="0.25">
      <c r="A82" s="10">
        <f t="shared" si="22"/>
        <v>82</v>
      </c>
      <c r="B82">
        <f t="shared" si="24"/>
        <v>2014</v>
      </c>
      <c r="C82">
        <v>-1.0878000000000001</v>
      </c>
      <c r="D82">
        <v>-2.14828E-2</v>
      </c>
      <c r="E82">
        <v>-1.4644029999999999</v>
      </c>
      <c r="F82">
        <v>-1.4153800000000001</v>
      </c>
      <c r="G82">
        <f t="shared" si="23"/>
        <v>2014</v>
      </c>
      <c r="AH82">
        <f t="shared" ref="AH82:AI97" si="25">AVERAGE(E80:E84)</f>
        <v>0.13773874</v>
      </c>
      <c r="AI82">
        <f t="shared" si="25"/>
        <v>-0.72389265999999997</v>
      </c>
    </row>
    <row r="83" spans="1:35" x14ac:dyDescent="0.25">
      <c r="A83" s="10">
        <f t="shared" si="22"/>
        <v>83</v>
      </c>
      <c r="B83">
        <f t="shared" si="24"/>
        <v>2014.25</v>
      </c>
      <c r="C83">
        <v>0.2091779</v>
      </c>
      <c r="D83">
        <v>-4.54023E-2</v>
      </c>
      <c r="E83">
        <v>0.37605719999999998</v>
      </c>
      <c r="F83">
        <v>7.5263999999999999E-3</v>
      </c>
      <c r="G83">
        <f t="shared" si="23"/>
        <v>2014</v>
      </c>
      <c r="AH83">
        <f t="shared" si="25"/>
        <v>7.5442780000000015E-2</v>
      </c>
      <c r="AI83">
        <f t="shared" si="25"/>
        <v>-0.12591725999999998</v>
      </c>
    </row>
    <row r="84" spans="1:35" x14ac:dyDescent="0.25">
      <c r="A84" s="10">
        <f t="shared" si="22"/>
        <v>84</v>
      </c>
      <c r="B84">
        <f t="shared" si="24"/>
        <v>2014.5</v>
      </c>
      <c r="C84">
        <v>0.24409310000000001</v>
      </c>
      <c r="D84">
        <v>-0.14919379999999999</v>
      </c>
      <c r="E84">
        <v>0.62230680000000005</v>
      </c>
      <c r="F84">
        <v>-0.50525779999999998</v>
      </c>
      <c r="G84">
        <f t="shared" si="23"/>
        <v>2014</v>
      </c>
      <c r="AH84">
        <f t="shared" si="25"/>
        <v>-0.12036733999999998</v>
      </c>
      <c r="AI84">
        <f t="shared" si="25"/>
        <v>0.36194292000000006</v>
      </c>
    </row>
    <row r="85" spans="1:35" x14ac:dyDescent="0.25">
      <c r="A85" s="10">
        <f t="shared" si="22"/>
        <v>85</v>
      </c>
      <c r="B85">
        <f t="shared" si="24"/>
        <v>2014.75</v>
      </c>
      <c r="C85">
        <v>0.37067410000000001</v>
      </c>
      <c r="D85">
        <v>0.13787430000000001</v>
      </c>
      <c r="E85">
        <v>0.25003649999999999</v>
      </c>
      <c r="F85">
        <v>1.179813</v>
      </c>
      <c r="G85">
        <f t="shared" si="23"/>
        <v>2014</v>
      </c>
      <c r="AH85">
        <f t="shared" si="25"/>
        <v>0.32144976000000003</v>
      </c>
      <c r="AI85">
        <f t="shared" si="25"/>
        <v>0.35123952000000008</v>
      </c>
    </row>
    <row r="86" spans="1:35" x14ac:dyDescent="0.25">
      <c r="A86" s="10">
        <f t="shared" si="22"/>
        <v>86</v>
      </c>
      <c r="B86">
        <f t="shared" si="24"/>
        <v>2015</v>
      </c>
      <c r="C86">
        <v>0.28821859999999999</v>
      </c>
      <c r="D86">
        <v>0.41147709999999998</v>
      </c>
      <c r="E86">
        <v>-0.38583420000000002</v>
      </c>
      <c r="F86">
        <v>2.5430130000000002</v>
      </c>
      <c r="G86">
        <f t="shared" si="23"/>
        <v>2015</v>
      </c>
      <c r="AH86">
        <f t="shared" si="25"/>
        <v>-0.11528567999999999</v>
      </c>
      <c r="AI86">
        <f t="shared" si="25"/>
        <v>0.29122284000000004</v>
      </c>
    </row>
    <row r="87" spans="1:35" x14ac:dyDescent="0.25">
      <c r="A87" s="10">
        <f t="shared" si="22"/>
        <v>87</v>
      </c>
      <c r="B87">
        <f t="shared" si="24"/>
        <v>2015.25</v>
      </c>
      <c r="C87">
        <v>0.1217153</v>
      </c>
      <c r="D87">
        <v>-0.30217189999999999</v>
      </c>
      <c r="E87">
        <v>0.74468250000000002</v>
      </c>
      <c r="F87">
        <v>-1.4688969999999999</v>
      </c>
      <c r="G87">
        <f t="shared" si="23"/>
        <v>2015</v>
      </c>
      <c r="AH87">
        <f t="shared" si="25"/>
        <v>-0.32391128000000002</v>
      </c>
      <c r="AI87">
        <f t="shared" si="25"/>
        <v>0.54323337999999999</v>
      </c>
    </row>
    <row r="88" spans="1:35" x14ac:dyDescent="0.25">
      <c r="A88" s="10">
        <f t="shared" si="22"/>
        <v>88</v>
      </c>
      <c r="B88">
        <f t="shared" si="24"/>
        <v>2015.5</v>
      </c>
      <c r="C88">
        <v>-1.0560099999999999</v>
      </c>
      <c r="D88">
        <v>0.18156230000000001</v>
      </c>
      <c r="E88">
        <v>-1.80762</v>
      </c>
      <c r="F88">
        <v>-0.29255700000000001</v>
      </c>
      <c r="G88">
        <f t="shared" si="23"/>
        <v>2015</v>
      </c>
      <c r="AH88">
        <f t="shared" si="25"/>
        <v>-0.44469409999999998</v>
      </c>
      <c r="AI88">
        <f t="shared" si="25"/>
        <v>0.39983774000000005</v>
      </c>
    </row>
    <row r="89" spans="1:35" x14ac:dyDescent="0.25">
      <c r="A89" s="10">
        <f t="shared" si="22"/>
        <v>89</v>
      </c>
      <c r="B89">
        <f t="shared" si="24"/>
        <v>2015.75</v>
      </c>
      <c r="C89">
        <v>-8.3621899999999999E-2</v>
      </c>
      <c r="D89">
        <v>0.15998850000000001</v>
      </c>
      <c r="E89">
        <v>-0.42082120000000001</v>
      </c>
      <c r="F89">
        <v>0.75479490000000005</v>
      </c>
      <c r="G89">
        <f t="shared" si="23"/>
        <v>2015</v>
      </c>
      <c r="AH89">
        <f t="shared" si="25"/>
        <v>-0.27118425999999995</v>
      </c>
      <c r="AI89">
        <f t="shared" si="25"/>
        <v>-0.34060765999999998</v>
      </c>
    </row>
    <row r="90" spans="1:35" x14ac:dyDescent="0.25">
      <c r="A90" s="10">
        <f t="shared" si="22"/>
        <v>90</v>
      </c>
      <c r="B90">
        <f t="shared" si="24"/>
        <v>2016</v>
      </c>
      <c r="C90">
        <v>-0.1042043</v>
      </c>
      <c r="D90">
        <v>0.1099484</v>
      </c>
      <c r="E90">
        <v>-0.35387760000000001</v>
      </c>
      <c r="F90">
        <v>0.46283479999999999</v>
      </c>
      <c r="G90">
        <f t="shared" si="23"/>
        <v>2016</v>
      </c>
      <c r="AH90">
        <f t="shared" si="25"/>
        <v>-0.25744422</v>
      </c>
      <c r="AI90">
        <f t="shared" si="25"/>
        <v>4.3841020000000022E-2</v>
      </c>
    </row>
    <row r="91" spans="1:35" x14ac:dyDescent="0.25">
      <c r="A91" s="10">
        <f t="shared" si="22"/>
        <v>91</v>
      </c>
      <c r="B91">
        <f t="shared" si="24"/>
        <v>2016.25</v>
      </c>
      <c r="C91">
        <v>3.7528600000000002E-2</v>
      </c>
      <c r="D91">
        <v>-0.22536870000000001</v>
      </c>
      <c r="E91">
        <v>0.481715</v>
      </c>
      <c r="F91">
        <v>-1.159214</v>
      </c>
      <c r="G91">
        <f t="shared" si="23"/>
        <v>2016</v>
      </c>
      <c r="AH91">
        <f t="shared" si="25"/>
        <v>0.25595819999999997</v>
      </c>
      <c r="AI91">
        <f t="shared" si="25"/>
        <v>0.34707262</v>
      </c>
    </row>
    <row r="92" spans="1:35" x14ac:dyDescent="0.25">
      <c r="A92" s="10">
        <f t="shared" si="22"/>
        <v>92</v>
      </c>
      <c r="B92">
        <f t="shared" si="24"/>
        <v>2016.5</v>
      </c>
      <c r="C92">
        <v>0.53859599999999996</v>
      </c>
      <c r="D92">
        <v>-3.5677199999999999E-2</v>
      </c>
      <c r="E92">
        <v>0.81338270000000001</v>
      </c>
      <c r="F92">
        <v>0.45334639999999998</v>
      </c>
      <c r="G92">
        <f t="shared" si="23"/>
        <v>2016</v>
      </c>
      <c r="AH92">
        <f t="shared" si="25"/>
        <v>0.51936712000000007</v>
      </c>
      <c r="AI92">
        <f t="shared" si="25"/>
        <v>2.1506599999999997E-2</v>
      </c>
    </row>
    <row r="93" spans="1:35" x14ac:dyDescent="0.25">
      <c r="A93" s="10">
        <f t="shared" si="22"/>
        <v>93</v>
      </c>
      <c r="B93">
        <f t="shared" si="24"/>
        <v>2016.75</v>
      </c>
      <c r="C93">
        <v>0.66061999999999999</v>
      </c>
      <c r="D93">
        <v>8.1184099999999995E-2</v>
      </c>
      <c r="E93">
        <v>0.75939210000000001</v>
      </c>
      <c r="F93">
        <v>1.2236009999999999</v>
      </c>
      <c r="G93">
        <f t="shared" si="23"/>
        <v>2016</v>
      </c>
      <c r="AH93">
        <f t="shared" si="25"/>
        <v>0.53915708000000007</v>
      </c>
      <c r="AI93">
        <f t="shared" si="25"/>
        <v>-0.13198083999999999</v>
      </c>
    </row>
    <row r="94" spans="1:35" x14ac:dyDescent="0.25">
      <c r="A94" s="10">
        <f t="shared" si="22"/>
        <v>94</v>
      </c>
      <c r="B94">
        <f t="shared" si="24"/>
        <v>2017</v>
      </c>
      <c r="C94">
        <v>0.32287450000000001</v>
      </c>
      <c r="D94">
        <v>-0.23566100000000001</v>
      </c>
      <c r="E94">
        <v>0.8962234</v>
      </c>
      <c r="F94">
        <v>-0.87303520000000001</v>
      </c>
      <c r="G94">
        <f t="shared" si="23"/>
        <v>2017</v>
      </c>
      <c r="AH94">
        <f t="shared" si="25"/>
        <v>0.47043403999999994</v>
      </c>
      <c r="AI94">
        <f t="shared" si="25"/>
        <v>-3.3105120000000002E-2</v>
      </c>
    </row>
    <row r="95" spans="1:35" x14ac:dyDescent="0.25">
      <c r="A95" s="10">
        <f t="shared" si="22"/>
        <v>95</v>
      </c>
      <c r="B95">
        <f t="shared" si="24"/>
        <v>2017.25</v>
      </c>
      <c r="C95">
        <v>-0.2008424</v>
      </c>
      <c r="D95">
        <v>-1.2066800000000001E-2</v>
      </c>
      <c r="E95">
        <v>-0.25492779999999998</v>
      </c>
      <c r="F95">
        <v>-0.3046024</v>
      </c>
      <c r="G95">
        <f t="shared" si="23"/>
        <v>2017</v>
      </c>
      <c r="AH95">
        <f t="shared" si="25"/>
        <v>0.47591194000000003</v>
      </c>
      <c r="AI95">
        <f t="shared" si="25"/>
        <v>-0.13036448000000003</v>
      </c>
    </row>
    <row r="96" spans="1:35" x14ac:dyDescent="0.25">
      <c r="A96" s="10">
        <f t="shared" si="22"/>
        <v>96</v>
      </c>
      <c r="B96">
        <f t="shared" si="24"/>
        <v>2017.5</v>
      </c>
      <c r="C96">
        <v>-5.4789499999999998E-2</v>
      </c>
      <c r="D96">
        <v>-0.11217630000000001</v>
      </c>
      <c r="E96">
        <v>0.13809979999999999</v>
      </c>
      <c r="F96">
        <v>-0.66483539999999997</v>
      </c>
      <c r="G96">
        <f t="shared" si="23"/>
        <v>2017</v>
      </c>
      <c r="AH96">
        <f t="shared" si="25"/>
        <v>0.40429538000000004</v>
      </c>
      <c r="AI96">
        <f t="shared" si="25"/>
        <v>-0.44869887999999997</v>
      </c>
    </row>
    <row r="97" spans="1:35" x14ac:dyDescent="0.25">
      <c r="A97" s="10">
        <f t="shared" si="22"/>
        <v>97</v>
      </c>
      <c r="B97">
        <f t="shared" si="24"/>
        <v>2017.75</v>
      </c>
      <c r="C97">
        <v>0.45785779999999998</v>
      </c>
      <c r="D97">
        <v>-0.1086295</v>
      </c>
      <c r="E97">
        <v>0.84077219999999997</v>
      </c>
      <c r="F97">
        <v>-3.2950399999999998E-2</v>
      </c>
      <c r="G97">
        <f t="shared" si="23"/>
        <v>2017</v>
      </c>
      <c r="AH97">
        <f t="shared" si="25"/>
        <v>0.37573400000000001</v>
      </c>
      <c r="AI97">
        <f t="shared" si="25"/>
        <v>-0.50571803999999998</v>
      </c>
    </row>
    <row r="98" spans="1:35" x14ac:dyDescent="0.25">
      <c r="A98" s="10">
        <f t="shared" si="22"/>
        <v>98</v>
      </c>
      <c r="B98">
        <f t="shared" si="24"/>
        <v>2018</v>
      </c>
      <c r="C98">
        <v>0.14908170000000001</v>
      </c>
      <c r="D98">
        <v>-0.10225430000000001</v>
      </c>
      <c r="E98">
        <v>0.40130929999999998</v>
      </c>
      <c r="F98">
        <v>-0.36807099999999998</v>
      </c>
      <c r="G98">
        <f t="shared" si="23"/>
        <v>2018</v>
      </c>
      <c r="AH98">
        <f t="shared" ref="AH98:AI99" si="26">AVERAGE(E96:E100)</f>
        <v>0.38934636</v>
      </c>
      <c r="AI98">
        <f t="shared" si="26"/>
        <v>-0.35599243999999997</v>
      </c>
    </row>
    <row r="99" spans="1:35" x14ac:dyDescent="0.25">
      <c r="A99" s="10">
        <f t="shared" si="22"/>
        <v>99</v>
      </c>
      <c r="B99">
        <f t="shared" si="24"/>
        <v>2018.25</v>
      </c>
      <c r="C99">
        <v>0.1878013</v>
      </c>
      <c r="D99">
        <v>-0.25879489999999999</v>
      </c>
      <c r="E99">
        <v>0.75341650000000004</v>
      </c>
      <c r="F99">
        <v>-1.158131</v>
      </c>
      <c r="G99">
        <f t="shared" si="23"/>
        <v>2018</v>
      </c>
      <c r="AH99">
        <f t="shared" si="26"/>
        <v>0.25275498000000002</v>
      </c>
      <c r="AI99">
        <f t="shared" si="26"/>
        <v>-0.29244219999999999</v>
      </c>
    </row>
    <row r="100" spans="1:35" x14ac:dyDescent="0.25">
      <c r="A100" s="10">
        <f t="shared" si="22"/>
        <v>100</v>
      </c>
      <c r="B100">
        <f t="shared" si="24"/>
        <v>2018.5</v>
      </c>
      <c r="C100">
        <v>-1.5672700000000001E-2</v>
      </c>
      <c r="D100">
        <v>8.6615700000000004E-2</v>
      </c>
      <c r="E100">
        <v>-0.186866</v>
      </c>
      <c r="F100">
        <v>0.44402560000000002</v>
      </c>
      <c r="G100">
        <f t="shared" si="23"/>
        <v>2018</v>
      </c>
    </row>
    <row r="101" spans="1:35" x14ac:dyDescent="0.25">
      <c r="A101" s="10">
        <f t="shared" si="22"/>
        <v>101</v>
      </c>
      <c r="B101">
        <f t="shared" si="24"/>
        <v>2018.75</v>
      </c>
      <c r="C101">
        <v>-0.36934309999999998</v>
      </c>
      <c r="D101">
        <v>1.7690000000000001E-2</v>
      </c>
      <c r="E101">
        <v>-0.54485709999999998</v>
      </c>
      <c r="F101">
        <v>-0.34708420000000001</v>
      </c>
      <c r="G101">
        <f t="shared" si="23"/>
        <v>2018</v>
      </c>
    </row>
  </sheetData>
  <mergeCells count="12">
    <mergeCell ref="C4:D4"/>
    <mergeCell ref="E4:F4"/>
    <mergeCell ref="I5:M5"/>
    <mergeCell ref="BE3:BG3"/>
    <mergeCell ref="AW3:AY3"/>
    <mergeCell ref="BI2:BK2"/>
    <mergeCell ref="P2:R2"/>
    <mergeCell ref="AH2:AM2"/>
    <mergeCell ref="AK3:AM3"/>
    <mergeCell ref="AO3:AQ3"/>
    <mergeCell ref="AS3:AU3"/>
    <mergeCell ref="BA3:BC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A01AB-C944-4670-B57B-730BB048B781}">
  <dimension ref="A1:AA100"/>
  <sheetViews>
    <sheetView workbookViewId="0"/>
  </sheetViews>
  <sheetFormatPr defaultRowHeight="15" x14ac:dyDescent="0.25"/>
  <sheetData>
    <row r="1" spans="1:27" x14ac:dyDescent="0.25">
      <c r="B1" s="35" t="s">
        <v>2</v>
      </c>
      <c r="C1" s="35"/>
      <c r="E1" s="35" t="s">
        <v>4</v>
      </c>
      <c r="F1" s="35"/>
      <c r="H1" s="35" t="s">
        <v>11</v>
      </c>
      <c r="I1" s="35"/>
      <c r="K1" s="35" t="s">
        <v>12</v>
      </c>
      <c r="L1" s="35"/>
      <c r="N1" s="35" t="s">
        <v>13</v>
      </c>
      <c r="O1" s="35"/>
      <c r="Q1" s="35" t="s">
        <v>14</v>
      </c>
      <c r="R1" s="35"/>
      <c r="T1" s="35" t="s">
        <v>15</v>
      </c>
      <c r="U1" s="35"/>
      <c r="W1" s="35" t="s">
        <v>33</v>
      </c>
      <c r="X1" s="35"/>
      <c r="Z1" s="35" t="s">
        <v>306</v>
      </c>
      <c r="AA1" s="35"/>
    </row>
    <row r="2" spans="1:27" x14ac:dyDescent="0.25">
      <c r="B2" t="s">
        <v>0</v>
      </c>
      <c r="C2" t="s">
        <v>1</v>
      </c>
      <c r="E2" t="s">
        <v>0</v>
      </c>
      <c r="F2" t="s">
        <v>1</v>
      </c>
      <c r="H2" t="s">
        <v>0</v>
      </c>
      <c r="I2" t="s">
        <v>1</v>
      </c>
      <c r="K2" t="s">
        <v>0</v>
      </c>
      <c r="L2" t="s">
        <v>1</v>
      </c>
      <c r="N2" t="s">
        <v>0</v>
      </c>
      <c r="O2" t="s">
        <v>1</v>
      </c>
      <c r="Q2" t="s">
        <v>0</v>
      </c>
      <c r="R2" t="s">
        <v>1</v>
      </c>
      <c r="T2" t="s">
        <v>0</v>
      </c>
      <c r="U2" t="s">
        <v>1</v>
      </c>
      <c r="W2" t="s">
        <v>0</v>
      </c>
      <c r="X2" t="s">
        <v>1</v>
      </c>
      <c r="Z2" t="s">
        <v>0</v>
      </c>
      <c r="AA2" t="s">
        <v>1</v>
      </c>
    </row>
    <row r="3" spans="1:27" x14ac:dyDescent="0.25">
      <c r="A3">
        <v>2005</v>
      </c>
      <c r="B3" s="2">
        <v>0.19</v>
      </c>
      <c r="C3" s="2">
        <v>0.44</v>
      </c>
      <c r="E3" s="22">
        <f>'Data B&amp;Q'!R16</f>
        <v>1.0490273999999999</v>
      </c>
      <c r="F3" s="22">
        <f>'Data B&amp;Q'!Q16</f>
        <v>0.9746956</v>
      </c>
      <c r="H3" s="22">
        <f ca="1">'Data B&amp;Q'!AM16</f>
        <v>0.23427569999999998</v>
      </c>
      <c r="I3" s="22">
        <f ca="1">'Data B&amp;Q'!AL16</f>
        <v>-1.3140060000000009E-2</v>
      </c>
      <c r="K3" s="22">
        <f ca="1">'Data B&amp;Q'!AQ16</f>
        <v>-5.3301120000000021E-2</v>
      </c>
      <c r="L3" s="22">
        <f ca="1">'Data B&amp;Q'!AP16</f>
        <v>0.12581036000000001</v>
      </c>
      <c r="N3" s="22">
        <f ca="1">'Data B&amp;Q'!AU16</f>
        <v>1.4440059999999999E-2</v>
      </c>
      <c r="O3" s="22">
        <f ca="1">'Data B&amp;Q'!AT16</f>
        <v>0.53068791999999998</v>
      </c>
      <c r="Q3" s="22">
        <f ca="1">'Data B&amp;Q'!AY16</f>
        <v>0.13804432000000003</v>
      </c>
      <c r="R3" s="22">
        <f ca="1">'Data B&amp;Q'!AX16</f>
        <v>0.44047033999999996</v>
      </c>
      <c r="T3" s="22">
        <f ca="1">'Data B&amp;Q'!BC16</f>
        <v>0.38900758000000002</v>
      </c>
      <c r="U3" s="22">
        <f ca="1">'Data B&amp;Q'!BB16</f>
        <v>-5.9461799999999789E-3</v>
      </c>
      <c r="W3" s="22">
        <f ca="1">'Data B&amp;Q'!BG16</f>
        <v>0.27300289999999999</v>
      </c>
      <c r="X3" s="22">
        <f ca="1">'Data B&amp;Q'!BF16</f>
        <v>0.29932964000000001</v>
      </c>
      <c r="Z3" s="22">
        <f>'Data B&amp;Q'!BK16</f>
        <v>-0.16934759999999996</v>
      </c>
      <c r="AA3" s="22">
        <f>'Data B&amp;Q'!BJ16</f>
        <v>-1.0951252</v>
      </c>
    </row>
    <row r="4" spans="1:27" x14ac:dyDescent="0.25">
      <c r="A4">
        <f>A3+1</f>
        <v>2006</v>
      </c>
      <c r="B4" s="2">
        <v>0.27960000000000002</v>
      </c>
      <c r="C4" s="2">
        <v>0.50729999999999997</v>
      </c>
      <c r="E4" s="22">
        <f>'Data B&amp;Q'!R17</f>
        <v>2.6141237999999998</v>
      </c>
      <c r="F4" s="22">
        <f>'Data B&amp;Q'!Q17</f>
        <v>1.884056</v>
      </c>
      <c r="H4" s="22">
        <f ca="1">'Data B&amp;Q'!AM17</f>
        <v>0.10343695999999998</v>
      </c>
      <c r="I4" s="22">
        <f ca="1">'Data B&amp;Q'!AL17</f>
        <v>0.33758630000000001</v>
      </c>
      <c r="K4" s="22">
        <f ca="1">'Data B&amp;Q'!AQ17</f>
        <v>0.35689764000000002</v>
      </c>
      <c r="L4" s="22">
        <f ca="1">'Data B&amp;Q'!AP17</f>
        <v>0.46618521999999996</v>
      </c>
      <c r="N4" s="22">
        <f ca="1">'Data B&amp;Q'!AU17</f>
        <v>0.8094267599999998</v>
      </c>
      <c r="O4" s="22">
        <f ca="1">'Data B&amp;Q'!AT17</f>
        <v>0.70396060000000005</v>
      </c>
      <c r="Q4" s="22">
        <f ca="1">'Data B&amp;Q'!AY17</f>
        <v>0.97195856000000003</v>
      </c>
      <c r="R4" s="22">
        <f ca="1">'Data B&amp;Q'!AX17</f>
        <v>0.57640159999999996</v>
      </c>
      <c r="T4" s="22">
        <f ca="1">'Data B&amp;Q'!BC17</f>
        <v>0.13804432000000003</v>
      </c>
      <c r="U4" s="22">
        <f ca="1">'Data B&amp;Q'!BB17</f>
        <v>0.44047033999999996</v>
      </c>
      <c r="W4" s="22">
        <f ca="1">'Data B&amp;Q'!BG17</f>
        <v>1.4440059999999999E-2</v>
      </c>
      <c r="X4" s="22">
        <f ca="1">'Data B&amp;Q'!BF17</f>
        <v>0.53068791999999998</v>
      </c>
      <c r="Z4" s="22">
        <f>'Data B&amp;Q'!BK17</f>
        <v>-8.2937999999999623E-3</v>
      </c>
      <c r="AA4" s="22">
        <f>'Data B&amp;Q'!BJ17</f>
        <v>-0.76419060000000005</v>
      </c>
    </row>
    <row r="5" spans="1:27" x14ac:dyDescent="0.25">
      <c r="A5">
        <f t="shared" ref="A5:A12" si="0">A4+1</f>
        <v>2007</v>
      </c>
      <c r="B5" s="2">
        <v>0.24380000000000002</v>
      </c>
      <c r="C5" s="2">
        <v>0.54700000000000004</v>
      </c>
      <c r="E5" s="22">
        <f>'Data B&amp;Q'!R18</f>
        <v>0.42714129999999989</v>
      </c>
      <c r="F5" s="22">
        <f>'Data B&amp;Q'!Q18</f>
        <v>3.3362447999999998</v>
      </c>
      <c r="H5" s="22">
        <f ca="1">'Data B&amp;Q'!AM18</f>
        <v>0.46874135999999994</v>
      </c>
      <c r="I5" s="22">
        <f ca="1">'Data B&amp;Q'!AL18</f>
        <v>0.42630078000000005</v>
      </c>
      <c r="K5" s="22">
        <f ca="1">'Data B&amp;Q'!AQ18</f>
        <v>0.4576816600000001</v>
      </c>
      <c r="L5" s="22">
        <f ca="1">'Data B&amp;Q'!AP18</f>
        <v>0.71055540000000006</v>
      </c>
      <c r="N5" s="22">
        <f ca="1">'Data B&amp;Q'!AU18</f>
        <v>4.8605999999999814E-3</v>
      </c>
      <c r="O5" s="22">
        <f ca="1">'Data B&amp;Q'!AT18</f>
        <v>0.64758623999999998</v>
      </c>
      <c r="Q5" s="22">
        <f ca="1">'Data B&amp;Q'!AY18</f>
        <v>-0.33515131999999997</v>
      </c>
      <c r="R5" s="22">
        <f ca="1">'Data B&amp;Q'!AX18</f>
        <v>0.15059528</v>
      </c>
      <c r="T5" s="22">
        <f ca="1">'Data B&amp;Q'!BC18</f>
        <v>0.97195856000000003</v>
      </c>
      <c r="U5" s="22">
        <f ca="1">'Data B&amp;Q'!BB18</f>
        <v>0.57640159999999996</v>
      </c>
      <c r="W5" s="22">
        <f ca="1">'Data B&amp;Q'!BG18</f>
        <v>0.8094267599999998</v>
      </c>
      <c r="X5" s="22">
        <f ca="1">'Data B&amp;Q'!BF18</f>
        <v>0.70396060000000005</v>
      </c>
      <c r="Z5" s="22">
        <f>'Data B&amp;Q'!BK18</f>
        <v>0.47229410000000005</v>
      </c>
      <c r="AA5" s="22">
        <f>'Data B&amp;Q'!BJ18</f>
        <v>-0.80397429999999992</v>
      </c>
    </row>
    <row r="6" spans="1:27" x14ac:dyDescent="0.25">
      <c r="A6">
        <f t="shared" si="0"/>
        <v>2008</v>
      </c>
      <c r="B6" s="2">
        <v>0.18961600000000001</v>
      </c>
      <c r="C6" s="2">
        <v>0.58000000000000007</v>
      </c>
      <c r="E6" s="22">
        <f>'Data B&amp;Q'!R19</f>
        <v>-2.3853968999999999</v>
      </c>
      <c r="F6" s="22">
        <f>'Data B&amp;Q'!Q19</f>
        <v>-2.4726556999999998</v>
      </c>
      <c r="H6" s="22">
        <f ca="1">'Data B&amp;Q'!AM19</f>
        <v>-0.22651630000000003</v>
      </c>
      <c r="I6" s="22">
        <f ca="1">'Data B&amp;Q'!AL19</f>
        <v>-0.10386898</v>
      </c>
      <c r="K6" s="22">
        <f ca="1">'Data B&amp;Q'!AQ19</f>
        <v>-0.43888949999999999</v>
      </c>
      <c r="L6" s="22">
        <f ca="1">'Data B&amp;Q'!AP19</f>
        <v>-0.35525457999999999</v>
      </c>
      <c r="N6" s="22">
        <f ca="1">'Data B&amp;Q'!AU19</f>
        <v>-0.69847557999999998</v>
      </c>
      <c r="O6" s="22">
        <f ca="1">'Data B&amp;Q'!AT19</f>
        <v>-1.3268243399999999</v>
      </c>
      <c r="Q6" s="22">
        <f ca="1">'Data B&amp;Q'!AY19</f>
        <v>-0.6772167</v>
      </c>
      <c r="R6" s="22">
        <f ca="1">'Data B&amp;Q'!AX19</f>
        <v>-1.1438560799999999</v>
      </c>
      <c r="T6" s="22">
        <f ca="1">'Data B&amp;Q'!BC19</f>
        <v>-0.33515131999999997</v>
      </c>
      <c r="U6" s="22">
        <f ca="1">'Data B&amp;Q'!BB19</f>
        <v>0.15059528</v>
      </c>
      <c r="W6" s="22">
        <f ca="1">'Data B&amp;Q'!BG19</f>
        <v>4.8605999999999814E-3</v>
      </c>
      <c r="X6" s="22">
        <f ca="1">'Data B&amp;Q'!BF19</f>
        <v>0.64758623999999998</v>
      </c>
      <c r="Z6" s="22">
        <f>'Data B&amp;Q'!BK19</f>
        <v>-3.1305100000000002E-2</v>
      </c>
      <c r="AA6" s="22">
        <f>'Data B&amp;Q'!BJ19</f>
        <v>-2.3826999999999599E-3</v>
      </c>
    </row>
    <row r="7" spans="1:27" x14ac:dyDescent="0.25">
      <c r="A7">
        <f t="shared" si="0"/>
        <v>2009</v>
      </c>
      <c r="B7" s="2">
        <v>-3.5000000000000003E-2</v>
      </c>
      <c r="C7" s="2">
        <v>0.53310000000000002</v>
      </c>
      <c r="E7" s="22">
        <f>'Data B&amp;Q'!R20</f>
        <v>-2.9069400000000079E-2</v>
      </c>
      <c r="F7" s="22">
        <f>'Data B&amp;Q'!Q20</f>
        <v>-2.4565302999999998</v>
      </c>
      <c r="H7" s="22">
        <f ca="1">'Data B&amp;Q'!AM20</f>
        <v>-0.30616878000000003</v>
      </c>
      <c r="I7" s="22">
        <f ca="1">'Data B&amp;Q'!AL20</f>
        <v>-0.77710382</v>
      </c>
      <c r="K7" s="22">
        <f ca="1">'Data B&amp;Q'!AQ20</f>
        <v>-0.42471708000000002</v>
      </c>
      <c r="L7" s="22">
        <f ca="1">'Data B&amp;Q'!AP20</f>
        <v>-0.75005845999999998</v>
      </c>
      <c r="N7" s="22">
        <f ca="1">'Data B&amp;Q'!AU20</f>
        <v>0.10837115999999999</v>
      </c>
      <c r="O7" s="22">
        <f ca="1">'Data B&amp;Q'!AT20</f>
        <v>-0.46483478</v>
      </c>
      <c r="Q7" s="22">
        <f ca="1">'Data B&amp;Q'!AY20</f>
        <v>0.37733615999999998</v>
      </c>
      <c r="R7" s="22">
        <f ca="1">'Data B&amp;Q'!AX20</f>
        <v>0.25210208000000001</v>
      </c>
      <c r="T7" s="22">
        <f ca="1">'Data B&amp;Q'!BC20</f>
        <v>-0.6772167</v>
      </c>
      <c r="U7" s="22">
        <f ca="1">'Data B&amp;Q'!BB20</f>
        <v>-1.1438560799999999</v>
      </c>
      <c r="W7" s="22">
        <f ca="1">'Data B&amp;Q'!BG20</f>
        <v>-0.69847557999999998</v>
      </c>
      <c r="X7" s="22">
        <f ca="1">'Data B&amp;Q'!BF20</f>
        <v>-1.3268243399999999</v>
      </c>
      <c r="Z7" s="22">
        <f>'Data B&amp;Q'!BK20</f>
        <v>-0.19631990000000002</v>
      </c>
      <c r="AA7" s="22">
        <f>'Data B&amp;Q'!BJ20</f>
        <v>0.34332940000000001</v>
      </c>
    </row>
    <row r="8" spans="1:27" x14ac:dyDescent="0.25">
      <c r="A8">
        <f t="shared" si="0"/>
        <v>2010</v>
      </c>
      <c r="B8" s="2">
        <v>0.26990000000000003</v>
      </c>
      <c r="C8" s="2">
        <v>0.64800000000000002</v>
      </c>
      <c r="E8" s="22">
        <f>'Data B&amp;Q'!R21</f>
        <v>1.0530170000000001</v>
      </c>
      <c r="F8" s="22">
        <f>'Data B&amp;Q'!Q21</f>
        <v>-0.63210689999999981</v>
      </c>
      <c r="H8" s="22">
        <f ca="1">'Data B&amp;Q'!AM21</f>
        <v>0.54820968000000003</v>
      </c>
      <c r="I8" s="22">
        <f ca="1">'Data B&amp;Q'!AL21</f>
        <v>-0.11462325999999998</v>
      </c>
      <c r="K8" s="22">
        <f ca="1">'Data B&amp;Q'!AQ21</f>
        <v>0.16785649999999999</v>
      </c>
      <c r="L8" s="22">
        <f ca="1">'Data B&amp;Q'!AP21</f>
        <v>-0.14565047999999997</v>
      </c>
      <c r="N8" s="22">
        <f ca="1">'Data B&amp;Q'!AU21</f>
        <v>0.58125680000000002</v>
      </c>
      <c r="O8" s="22">
        <f ca="1">'Data B&amp;Q'!AT21</f>
        <v>-0.49126577999999999</v>
      </c>
      <c r="Q8" s="22">
        <f ca="1">'Data B&amp;Q'!AY21</f>
        <v>0.41848937999999991</v>
      </c>
      <c r="R8" s="22">
        <f ca="1">'Data B&amp;Q'!AX21</f>
        <v>-0.28307225999999996</v>
      </c>
      <c r="T8" s="22">
        <f ca="1">'Data B&amp;Q'!BC21</f>
        <v>0.37733615999999998</v>
      </c>
      <c r="U8" s="22">
        <f ca="1">'Data B&amp;Q'!BB21</f>
        <v>0.25210208000000001</v>
      </c>
      <c r="W8" s="22">
        <f ca="1">'Data B&amp;Q'!BG21</f>
        <v>0.10837115999999999</v>
      </c>
      <c r="X8" s="22">
        <f ca="1">'Data B&amp;Q'!BF21</f>
        <v>-0.46483478</v>
      </c>
      <c r="Z8" s="22">
        <f>'Data B&amp;Q'!BK21</f>
        <v>8.3187199999999989E-2</v>
      </c>
      <c r="AA8" s="22">
        <f>'Data B&amp;Q'!BJ21</f>
        <v>0.88325600000000004</v>
      </c>
    </row>
    <row r="9" spans="1:27" x14ac:dyDescent="0.25">
      <c r="A9">
        <f t="shared" si="0"/>
        <v>2011</v>
      </c>
      <c r="B9" s="2">
        <v>0.1996</v>
      </c>
      <c r="C9" s="2">
        <v>0.64300000000000002</v>
      </c>
      <c r="E9" s="22">
        <f>'Data B&amp;Q'!R22</f>
        <v>3.2236236000000003</v>
      </c>
      <c r="F9" s="22">
        <f>'Data B&amp;Q'!Q22</f>
        <v>-2.8709405000000001</v>
      </c>
      <c r="H9" s="22">
        <f ca="1">'Data B&amp;Q'!AM22</f>
        <v>0.56340301999999998</v>
      </c>
      <c r="I9" s="22">
        <f ca="1">'Data B&amp;Q'!AL22</f>
        <v>-0.17442202000000001</v>
      </c>
      <c r="K9" s="22">
        <f ca="1">'Data B&amp;Q'!AQ22</f>
        <v>0.58200954000000005</v>
      </c>
      <c r="L9" s="22">
        <f ca="1">'Data B&amp;Q'!AP22</f>
        <v>-0.40830462000000001</v>
      </c>
      <c r="N9" s="22">
        <f ca="1">'Data B&amp;Q'!AU22</f>
        <v>0.85440152000000003</v>
      </c>
      <c r="O9" s="22">
        <f ca="1">'Data B&amp;Q'!AT22</f>
        <v>-0.49975913999999999</v>
      </c>
      <c r="Q9" s="22">
        <f ca="1">'Data B&amp;Q'!AY22</f>
        <v>0.62380957999999997</v>
      </c>
      <c r="R9" s="22">
        <f ca="1">'Data B&amp;Q'!AX22</f>
        <v>-0.36025213999999994</v>
      </c>
      <c r="T9" s="22">
        <f ca="1">'Data B&amp;Q'!BC22</f>
        <v>0.41848937999999991</v>
      </c>
      <c r="U9" s="22">
        <f ca="1">'Data B&amp;Q'!BB22</f>
        <v>-0.28307225999999996</v>
      </c>
      <c r="W9" s="22">
        <f ca="1">'Data B&amp;Q'!BG22</f>
        <v>0.58125680000000002</v>
      </c>
      <c r="X9" s="22">
        <f ca="1">'Data B&amp;Q'!BF22</f>
        <v>-0.49126577999999999</v>
      </c>
      <c r="Z9" s="22">
        <f>'Data B&amp;Q'!BK22</f>
        <v>-4.8365100000000008E-2</v>
      </c>
      <c r="AA9" s="22">
        <f>'Data B&amp;Q'!BJ22</f>
        <v>-0.10697719999999999</v>
      </c>
    </row>
    <row r="10" spans="1:27" x14ac:dyDescent="0.25">
      <c r="A10">
        <f t="shared" si="0"/>
        <v>2012</v>
      </c>
      <c r="B10" s="2">
        <v>0.13240000000000002</v>
      </c>
      <c r="C10" s="2">
        <v>0.37659999999999999</v>
      </c>
      <c r="E10" s="22">
        <f>'Data B&amp;Q'!R23</f>
        <v>1.5206553</v>
      </c>
      <c r="F10" s="22">
        <f>'Data B&amp;Q'!Q23</f>
        <v>-2.970907</v>
      </c>
      <c r="H10" s="22">
        <f ca="1">'Data B&amp;Q'!AM23</f>
        <v>0.8154671</v>
      </c>
      <c r="I10" s="22">
        <f ca="1">'Data B&amp;Q'!AL23</f>
        <v>-0.93444693999999995</v>
      </c>
      <c r="K10" s="22">
        <f ca="1">'Data B&amp;Q'!AQ23</f>
        <v>0.43430232000000002</v>
      </c>
      <c r="L10" s="22">
        <f ca="1">'Data B&amp;Q'!AP23</f>
        <v>-1.0314838</v>
      </c>
      <c r="N10" s="22">
        <f ca="1">'Data B&amp;Q'!AU23</f>
        <v>0.23316004000000001</v>
      </c>
      <c r="O10" s="22">
        <f ca="1">'Data B&amp;Q'!AT23</f>
        <v>-0.28631899999999999</v>
      </c>
      <c r="Q10" s="22">
        <f ca="1">'Data B&amp;Q'!AY23</f>
        <v>-1.2281579999999986E-2</v>
      </c>
      <c r="R10" s="22">
        <f ca="1">'Data B&amp;Q'!AX23</f>
        <v>-9.2591759999999995E-2</v>
      </c>
      <c r="T10" s="22">
        <f ca="1">'Data B&amp;Q'!BC23</f>
        <v>0.62380957999999997</v>
      </c>
      <c r="U10" s="22">
        <f ca="1">'Data B&amp;Q'!BB23</f>
        <v>-0.36025213999999994</v>
      </c>
      <c r="W10" s="22">
        <f ca="1">'Data B&amp;Q'!BG23</f>
        <v>0.85440152000000003</v>
      </c>
      <c r="X10" s="22">
        <f ca="1">'Data B&amp;Q'!BF23</f>
        <v>-0.49975913999999999</v>
      </c>
      <c r="Z10" s="22">
        <f>'Data B&amp;Q'!BK23</f>
        <v>0.14435780000000001</v>
      </c>
      <c r="AA10" s="22">
        <f>'Data B&amp;Q'!BJ23</f>
        <v>0.44157980000000008</v>
      </c>
    </row>
    <row r="11" spans="1:27" x14ac:dyDescent="0.25">
      <c r="A11">
        <f t="shared" si="0"/>
        <v>2013</v>
      </c>
      <c r="B11" s="2">
        <v>0.26180000000000003</v>
      </c>
      <c r="C11" s="2">
        <v>0.41839999999999999</v>
      </c>
      <c r="E11" s="22">
        <f>'Data B&amp;Q'!R24</f>
        <v>-2.2400310999999999</v>
      </c>
      <c r="F11" s="22">
        <f>'Data B&amp;Q'!Q24</f>
        <v>4.0348256999999998</v>
      </c>
      <c r="H11" s="22">
        <f ca="1">'Data B&amp;Q'!AM24</f>
        <v>-0.51435584000000001</v>
      </c>
      <c r="I11" s="22">
        <f ca="1">'Data B&amp;Q'!AL24</f>
        <v>0.24504890000000001</v>
      </c>
      <c r="K11" s="22">
        <f ca="1">'Data B&amp;Q'!AQ24</f>
        <v>-0.63668855999999996</v>
      </c>
      <c r="L11" s="22">
        <f ca="1">'Data B&amp;Q'!AP24</f>
        <v>0.70322218000000003</v>
      </c>
      <c r="N11" s="22">
        <f ca="1">'Data B&amp;Q'!AU24</f>
        <v>-0.73108222</v>
      </c>
      <c r="O11" s="22">
        <f ca="1">'Data B&amp;Q'!AT24</f>
        <v>0.51408454000000003</v>
      </c>
      <c r="Q11" s="22">
        <f ca="1">'Data B&amp;Q'!AY24</f>
        <v>-0.65860591999999996</v>
      </c>
      <c r="R11" s="22">
        <f ca="1">'Data B&amp;Q'!AX24</f>
        <v>0.28143358000000002</v>
      </c>
      <c r="T11" s="22">
        <f ca="1">'Data B&amp;Q'!BC24</f>
        <v>-1.2281579999999986E-2</v>
      </c>
      <c r="U11" s="22">
        <f ca="1">'Data B&amp;Q'!BB24</f>
        <v>-9.2591759999999995E-2</v>
      </c>
      <c r="W11" s="22">
        <f ca="1">'Data B&amp;Q'!BG24</f>
        <v>0.23316004000000001</v>
      </c>
      <c r="X11" s="22">
        <f ca="1">'Data B&amp;Q'!BF24</f>
        <v>-0.28631899999999999</v>
      </c>
      <c r="Z11" s="22">
        <f>'Data B&amp;Q'!BK24</f>
        <v>-1.2918999999999986E-3</v>
      </c>
      <c r="AA11" s="22">
        <f>'Data B&amp;Q'!BJ24</f>
        <v>0.72269420000000006</v>
      </c>
    </row>
    <row r="12" spans="1:27" x14ac:dyDescent="0.25">
      <c r="A12">
        <f t="shared" si="0"/>
        <v>2014</v>
      </c>
      <c r="B12" s="2">
        <v>0.16620000000000001</v>
      </c>
      <c r="C12" s="2">
        <v>0.47720000000000001</v>
      </c>
      <c r="E12" s="22">
        <f>'Data B&amp;Q'!R25</f>
        <v>-0.73329840000000002</v>
      </c>
      <c r="F12" s="22">
        <f>'Data B&amp;Q'!Q25</f>
        <v>-0.21600249999999988</v>
      </c>
      <c r="H12" s="22">
        <f ca="1">'Data B&amp;Q'!AM25</f>
        <v>-0.72389265999999997</v>
      </c>
      <c r="I12" s="22">
        <f ca="1">'Data B&amp;Q'!AL25</f>
        <v>0.13773874</v>
      </c>
      <c r="K12" s="22">
        <f ca="1">'Data B&amp;Q'!AQ25</f>
        <v>-0.12591725999999998</v>
      </c>
      <c r="L12" s="22">
        <f ca="1">'Data B&amp;Q'!AP25</f>
        <v>7.5442780000000015E-2</v>
      </c>
      <c r="N12" s="22">
        <f ca="1">'Data B&amp;Q'!AU25</f>
        <v>0.36194292000000006</v>
      </c>
      <c r="O12" s="22">
        <f ca="1">'Data B&amp;Q'!AT25</f>
        <v>-0.12036733999999998</v>
      </c>
      <c r="Q12" s="22">
        <f ca="1">'Data B&amp;Q'!AY25</f>
        <v>0.35123952000000008</v>
      </c>
      <c r="R12" s="22">
        <f ca="1">'Data B&amp;Q'!AX25</f>
        <v>0.32144976000000003</v>
      </c>
      <c r="T12" s="22">
        <f ca="1">'Data B&amp;Q'!BC25</f>
        <v>-0.65860591999999996</v>
      </c>
      <c r="U12" s="22">
        <f ca="1">'Data B&amp;Q'!BB25</f>
        <v>0.28143358000000002</v>
      </c>
      <c r="W12" s="22">
        <f ca="1">'Data B&amp;Q'!BG25</f>
        <v>-0.73108222</v>
      </c>
      <c r="X12" s="22">
        <f ca="1">'Data B&amp;Q'!BF25</f>
        <v>0.51408454000000003</v>
      </c>
      <c r="Z12" s="22">
        <f>'Data B&amp;Q'!BK25</f>
        <v>-1.5165800000000007E-2</v>
      </c>
      <c r="AA12" s="22">
        <f>'Data B&amp;Q'!BJ25</f>
        <v>-0.77048190000000005</v>
      </c>
    </row>
    <row r="14" spans="1:27" x14ac:dyDescent="0.25">
      <c r="A14" t="s">
        <v>3</v>
      </c>
    </row>
    <row r="15" spans="1:27" x14ac:dyDescent="0.25">
      <c r="A15" t="s">
        <v>5</v>
      </c>
    </row>
    <row r="16" spans="1:27" x14ac:dyDescent="0.25">
      <c r="A16" t="s">
        <v>10</v>
      </c>
    </row>
    <row r="17" spans="1:27" x14ac:dyDescent="0.25">
      <c r="A17" t="s">
        <v>307</v>
      </c>
    </row>
    <row r="19" spans="1:27" x14ac:dyDescent="0.25">
      <c r="A19" t="s">
        <v>6</v>
      </c>
      <c r="B19">
        <f>AVERAGE(B3:B12)</f>
        <v>0.18979160000000003</v>
      </c>
      <c r="C19">
        <f>AVERAGE(C3:C12)</f>
        <v>0.51706000000000008</v>
      </c>
      <c r="E19">
        <f t="shared" ref="E19:F19" si="1">AVERAGE(E3:E12)</f>
        <v>0.44997925999999999</v>
      </c>
      <c r="F19">
        <f t="shared" si="1"/>
        <v>-0.13893208000000007</v>
      </c>
      <c r="H19">
        <f t="shared" ref="H19:I19" ca="1" si="2">AVERAGE(H3:H12)</f>
        <v>9.6260023999999972E-2</v>
      </c>
      <c r="I19">
        <f t="shared" ca="1" si="2"/>
        <v>-9.709303599999998E-2</v>
      </c>
      <c r="K19">
        <f t="shared" ref="K19:L19" ca="1" si="3">AVERAGE(K3:K12)</f>
        <v>3.1923414000000025E-2</v>
      </c>
      <c r="L19">
        <f t="shared" ca="1" si="3"/>
        <v>-6.0953599999999997E-2</v>
      </c>
      <c r="N19">
        <f t="shared" ref="N19:O19" ca="1" si="4">AVERAGE(N3:N12)</f>
        <v>0.153830206</v>
      </c>
      <c r="O19">
        <f t="shared" ca="1" si="4"/>
        <v>-7.9305107999999999E-2</v>
      </c>
      <c r="Q19">
        <f t="shared" ref="Q19:R19" ca="1" si="5">AVERAGE(Q3:Q12)</f>
        <v>0.11976220000000001</v>
      </c>
      <c r="R19">
        <f t="shared" ca="1" si="5"/>
        <v>1.4268039999999999E-2</v>
      </c>
      <c r="T19">
        <f t="shared" ref="T19:U19" ca="1" si="6">AVERAGE(T3:T12)</f>
        <v>0.12353900599999998</v>
      </c>
      <c r="U19">
        <f t="shared" ca="1" si="6"/>
        <v>-1.8471554000000008E-2</v>
      </c>
      <c r="W19">
        <f t="shared" ref="W19:X19" ca="1" si="7">AVERAGE(W3:W12)</f>
        <v>0.14493620399999999</v>
      </c>
      <c r="X19">
        <f t="shared" ca="1" si="7"/>
        <v>-3.7335409999999979E-2</v>
      </c>
      <c r="Z19">
        <f t="shared" ref="Z19:AA19" si="8">AVERAGE(Z3:Z12)</f>
        <v>2.2974990000000008E-2</v>
      </c>
      <c r="AA19">
        <f t="shared" si="8"/>
        <v>-0.11522725000000003</v>
      </c>
    </row>
    <row r="20" spans="1:27" x14ac:dyDescent="0.25">
      <c r="A20" t="s">
        <v>7</v>
      </c>
      <c r="B20">
        <f>STDEV(B3:B12)</f>
        <v>9.2534031667873995E-2</v>
      </c>
      <c r="C20">
        <f>STDEV(C3:C12)</f>
        <v>9.1412632241574227E-2</v>
      </c>
      <c r="E20">
        <f>STDEV(E3:E12)</f>
        <v>1.8604406229792028</v>
      </c>
      <c r="F20">
        <f>STDEV(F3:F12)</f>
        <v>2.6115214038724481</v>
      </c>
      <c r="H20">
        <f ca="1">STDEV(H3:H12)</f>
        <v>0.5173884984981969</v>
      </c>
      <c r="I20">
        <f ca="1">STDEV(I3:I12)</f>
        <v>0.44870822023748608</v>
      </c>
      <c r="K20">
        <f ca="1">STDEV(K3:K12)</f>
        <v>0.43195471439240624</v>
      </c>
      <c r="L20">
        <f ca="1">STDEV(L3:L12)</f>
        <v>0.59083599728557701</v>
      </c>
      <c r="N20">
        <f ca="1">STDEV(N3:N12)</f>
        <v>0.54833970217992556</v>
      </c>
      <c r="O20">
        <f ca="1">STDEV(O3:O12)</f>
        <v>0.66349666151450359</v>
      </c>
      <c r="Q20">
        <f ca="1">STDEV(Q3:Q12)</f>
        <v>0.54316099757725278</v>
      </c>
      <c r="R20">
        <f ca="1">STDEV(R3:R12)</f>
        <v>0.50770483934304111</v>
      </c>
      <c r="T20">
        <f ca="1">STDEV(T3:T12)</f>
        <v>0.54507731418410255</v>
      </c>
      <c r="U20">
        <f ca="1">STDEV(U3:U12)</f>
        <v>0.49611905274465579</v>
      </c>
      <c r="W20">
        <f ca="1">STDEV(W3:W12)</f>
        <v>0.54530196093866057</v>
      </c>
      <c r="X20">
        <f ca="1">STDEV(X3:X12)</f>
        <v>0.6738046196011056</v>
      </c>
      <c r="Z20">
        <f>STDEV(Z3:Z12)</f>
        <v>0.18749289244720393</v>
      </c>
      <c r="AA20">
        <f>STDEV(AA3:AA12)</f>
        <v>0.70846281029713631</v>
      </c>
    </row>
    <row r="21" spans="1:27" x14ac:dyDescent="0.25">
      <c r="A21" t="s">
        <v>8</v>
      </c>
      <c r="B21">
        <f>MAX(B3:B12)</f>
        <v>0.27960000000000002</v>
      </c>
      <c r="C21">
        <f>MAX(C3:C12)</f>
        <v>0.64800000000000002</v>
      </c>
      <c r="E21">
        <f t="shared" ref="E21:F21" si="9">MAX(E3:E12)</f>
        <v>3.2236236000000003</v>
      </c>
      <c r="F21">
        <f t="shared" si="9"/>
        <v>4.0348256999999998</v>
      </c>
      <c r="H21">
        <f t="shared" ref="H21:I21" ca="1" si="10">MAX(H3:H12)</f>
        <v>0.8154671</v>
      </c>
      <c r="I21">
        <f t="shared" ca="1" si="10"/>
        <v>0.42630078000000005</v>
      </c>
      <c r="K21">
        <f t="shared" ref="K21:L21" ca="1" si="11">MAX(K3:K12)</f>
        <v>0.58200954000000005</v>
      </c>
      <c r="L21">
        <f t="shared" ca="1" si="11"/>
        <v>0.71055540000000006</v>
      </c>
      <c r="N21">
        <f t="shared" ref="N21:O21" ca="1" si="12">MAX(N3:N12)</f>
        <v>0.85440152000000003</v>
      </c>
      <c r="O21">
        <f t="shared" ca="1" si="12"/>
        <v>0.70396060000000005</v>
      </c>
      <c r="Q21">
        <f t="shared" ref="Q21:R21" ca="1" si="13">MAX(Q3:Q12)</f>
        <v>0.97195856000000003</v>
      </c>
      <c r="R21">
        <f t="shared" ca="1" si="13"/>
        <v>0.57640159999999996</v>
      </c>
      <c r="T21">
        <f t="shared" ref="T21:U21" ca="1" si="14">MAX(T3:T12)</f>
        <v>0.97195856000000003</v>
      </c>
      <c r="U21">
        <f t="shared" ca="1" si="14"/>
        <v>0.57640159999999996</v>
      </c>
      <c r="W21">
        <f t="shared" ref="W21:X21" ca="1" si="15">MAX(W3:W12)</f>
        <v>0.85440152000000003</v>
      </c>
      <c r="X21">
        <f t="shared" ca="1" si="15"/>
        <v>0.70396060000000005</v>
      </c>
      <c r="Z21">
        <f t="shared" ref="Z21:AA21" si="16">MAX(Z3:Z12)</f>
        <v>0.47229410000000005</v>
      </c>
      <c r="AA21">
        <f t="shared" si="16"/>
        <v>0.88325600000000004</v>
      </c>
    </row>
    <row r="22" spans="1:27" x14ac:dyDescent="0.25">
      <c r="A22" t="s">
        <v>9</v>
      </c>
      <c r="B22">
        <f>MIN(B3:B12)</f>
        <v>-3.5000000000000003E-2</v>
      </c>
      <c r="C22">
        <f>MIN(C3:C12)</f>
        <v>0.37659999999999999</v>
      </c>
      <c r="E22">
        <f t="shared" ref="E22:F22" si="17">MIN(E3:E12)</f>
        <v>-2.3853968999999999</v>
      </c>
      <c r="F22">
        <f t="shared" si="17"/>
        <v>-2.970907</v>
      </c>
      <c r="H22">
        <f t="shared" ref="H22:I22" ca="1" si="18">MIN(H3:H12)</f>
        <v>-0.72389265999999997</v>
      </c>
      <c r="I22">
        <f t="shared" ca="1" si="18"/>
        <v>-0.93444693999999995</v>
      </c>
      <c r="K22">
        <f t="shared" ref="K22:L22" ca="1" si="19">MIN(K3:K12)</f>
        <v>-0.63668855999999996</v>
      </c>
      <c r="L22">
        <f t="shared" ca="1" si="19"/>
        <v>-1.0314838</v>
      </c>
      <c r="N22">
        <f t="shared" ref="N22:O22" ca="1" si="20">MIN(N3:N12)</f>
        <v>-0.73108222</v>
      </c>
      <c r="O22">
        <f t="shared" ca="1" si="20"/>
        <v>-1.3268243399999999</v>
      </c>
      <c r="Q22">
        <f t="shared" ref="Q22:R22" ca="1" si="21">MIN(Q3:Q12)</f>
        <v>-0.6772167</v>
      </c>
      <c r="R22">
        <f t="shared" ca="1" si="21"/>
        <v>-1.1438560799999999</v>
      </c>
      <c r="T22">
        <f t="shared" ref="T22:U22" ca="1" si="22">MIN(T3:T12)</f>
        <v>-0.6772167</v>
      </c>
      <c r="U22">
        <f t="shared" ca="1" si="22"/>
        <v>-1.1438560799999999</v>
      </c>
      <c r="W22">
        <f t="shared" ref="W22:X22" ca="1" si="23">MIN(W3:W12)</f>
        <v>-0.73108222</v>
      </c>
      <c r="X22">
        <f t="shared" ca="1" si="23"/>
        <v>-1.3268243399999999</v>
      </c>
      <c r="Z22">
        <f t="shared" ref="Z22:AA22" si="24">MIN(Z3:Z12)</f>
        <v>-0.19631990000000002</v>
      </c>
      <c r="AA22">
        <f t="shared" si="24"/>
        <v>-1.0951252</v>
      </c>
    </row>
    <row r="23" spans="1:27" x14ac:dyDescent="0.25">
      <c r="A23" t="s">
        <v>447</v>
      </c>
      <c r="E23" s="24">
        <f>SUM(E92:E100)/COUNT(E92:E100)</f>
        <v>0.77777777777777779</v>
      </c>
      <c r="F23" s="6">
        <f>SUM(F92:F100)/COUNT(F92:F100)</f>
        <v>0.33333333333333331</v>
      </c>
      <c r="H23" s="6">
        <f ca="1">SUM(H92:H100)/COUNT(H92:H100)</f>
        <v>0.22222222222222221</v>
      </c>
      <c r="I23" s="4">
        <f ca="1">SUM(I92:I100)/COUNT(I92:I100)</f>
        <v>0.1111111111111111</v>
      </c>
      <c r="K23" s="9">
        <f ca="1">SUM(K92:K100)/COUNT(K92:K100)</f>
        <v>0.55555555555555558</v>
      </c>
      <c r="L23" s="6">
        <f ca="1">SUM(L92:L100)/COUNT(L92:L100)</f>
        <v>0.22222222222222221</v>
      </c>
      <c r="N23" s="24">
        <f ca="1">SUM(N92:N100)/COUNT(N92:N100)</f>
        <v>0.66666666666666663</v>
      </c>
      <c r="O23" s="9">
        <f ca="1">SUM(O92:O100)/COUNT(O92:O100)</f>
        <v>0.44444444444444442</v>
      </c>
      <c r="Q23" s="24">
        <f ca="1">SUM(Q92:Q100)/COUNT(Q92:Q100)</f>
        <v>0.66666666666666663</v>
      </c>
      <c r="R23" s="9">
        <f ca="1">SUM(R92:R100)/COUNT(R92:R100)</f>
        <v>0.44444444444444442</v>
      </c>
      <c r="T23" s="6">
        <f ca="1">SUM(T92:T100)/COUNT(T92:T100)</f>
        <v>0.22222222222222221</v>
      </c>
      <c r="U23" s="9">
        <f ca="1">SUM(U92:U100)/COUNT(U92:U100)</f>
        <v>0.33333333333333331</v>
      </c>
      <c r="W23" s="9">
        <f ca="1">SUM(W92:W100)/COUNT(W92:W100)</f>
        <v>0.44444444444444442</v>
      </c>
      <c r="X23" s="9">
        <f ca="1">SUM(X92:X100)/COUNT(X92:X100)</f>
        <v>0.33333333333333331</v>
      </c>
      <c r="Z23" s="9">
        <f>SUM(Z92:Z100)/COUNT(Z92:Z100)</f>
        <v>0.55555555555555558</v>
      </c>
      <c r="AA23" s="24">
        <f>SUM(AA92:AA100)/COUNT(AA92:AA100)</f>
        <v>0.66666666666666663</v>
      </c>
    </row>
    <row r="24" spans="1:27" x14ac:dyDescent="0.25">
      <c r="A24" t="s">
        <v>317</v>
      </c>
      <c r="E24" s="4">
        <f>CORREL(E3:E12,$B3:$B12)</f>
        <v>9.6626253837637288E-2</v>
      </c>
      <c r="F24" s="5">
        <f>CORREL(F3:F12,$C3:$C12)</f>
        <v>-0.28165698606542305</v>
      </c>
      <c r="H24" s="6">
        <f ca="1">CORREL(H3:H12,$B3:$B12)</f>
        <v>0.20005229993296941</v>
      </c>
      <c r="I24" s="4">
        <f ca="1">CORREL(I3:I12,$C3:$C12)</f>
        <v>0.15193766564570879</v>
      </c>
      <c r="K24" s="6">
        <f ca="1">CORREL(K3:K12,$B3:$B12)</f>
        <v>0.28816664010807874</v>
      </c>
      <c r="L24" s="7">
        <f ca="1">CORREL(L3:L12,$C3:$C12)</f>
        <v>-5.2170993639774399E-2</v>
      </c>
      <c r="N24" s="4">
        <f ca="1">CORREL(N3:N12,$B3:$B12)</f>
        <v>6.3723745570720608E-2</v>
      </c>
      <c r="O24" s="8">
        <f ca="1">CORREL(O3:O12,$C3:$C12)</f>
        <v>-0.46222619029855044</v>
      </c>
      <c r="Q24" s="7">
        <f ca="1">CORREL(Q3:Q12,$B3:$B12)</f>
        <v>-6.8196996391757941E-2</v>
      </c>
      <c r="R24" s="8">
        <f ca="1">CORREL(R3:R12,$C3:$C12)</f>
        <v>-0.50998728629891965</v>
      </c>
      <c r="T24" s="9">
        <f ca="1">CORREL(T3:T12,$B3:$B12)</f>
        <v>0.50765816106887052</v>
      </c>
      <c r="U24" s="4">
        <f ca="1">CORREL(U3:U12,$C3:$C12)</f>
        <v>0.1235435053090702</v>
      </c>
      <c r="W24" s="9">
        <f ca="1">CORREL(W3:W12,$B3:$B12)</f>
        <v>0.44362587115373248</v>
      </c>
      <c r="X24" s="7">
        <f ca="1">CORREL(X3:X12,$C3:$C12)</f>
        <v>-5.8582209026159279E-2</v>
      </c>
      <c r="Z24" s="9">
        <f>CORREL(Z3:Z12,$B3:$B12)</f>
        <v>0.42930350642929599</v>
      </c>
      <c r="AA24" s="4">
        <f>CORREL(AA3:AA12,$C3:$C12)</f>
        <v>0.12473247454430338</v>
      </c>
    </row>
    <row r="25" spans="1:27" x14ac:dyDescent="0.25">
      <c r="A25" t="s">
        <v>318</v>
      </c>
      <c r="E25" s="6">
        <f>CORREL(E63:E72,$B63:$B72)</f>
        <v>0.29696969696969699</v>
      </c>
      <c r="F25" s="5">
        <f>CORREL(F63:F72,$C63:$C72)</f>
        <v>-0.21212121212121213</v>
      </c>
      <c r="H25" s="4">
        <f ca="1">CORREL(H63:H72,$B63:$B72)</f>
        <v>0.12727272727272729</v>
      </c>
      <c r="I25" s="7">
        <f ca="1">CORREL(I63:I72,$C63:$C72)</f>
        <v>-6.6666666666666666E-2</v>
      </c>
      <c r="K25" s="6">
        <f ca="1">CORREL(K63:K72,$B63:$B72)</f>
        <v>0.19999999999999998</v>
      </c>
      <c r="L25" s="7">
        <f ca="1">CORREL(L63:L72,$C63:$C72)</f>
        <v>-9.0909090909090912E-2</v>
      </c>
      <c r="N25" s="4">
        <f ca="1">CORREL(N63:N72,$B63:$B72)</f>
        <v>0.17575757575757575</v>
      </c>
      <c r="O25" s="8">
        <f ca="1">CORREL(O63:O72,$C63:$C72)</f>
        <v>-0.51515151515151514</v>
      </c>
      <c r="Q25" s="6">
        <f ca="1">CORREL(Q63:Q72,$B63:$B72)</f>
        <v>0.27272727272727271</v>
      </c>
      <c r="R25" s="8">
        <f ca="1">CORREL(R63:R72,$C63:$C72)</f>
        <v>-0.58787878787878789</v>
      </c>
      <c r="T25" s="6">
        <f ca="1">CORREL(T63:T72,$B63:$B72)</f>
        <v>0.28484848484848485</v>
      </c>
      <c r="U25" s="6">
        <f ca="1">CORREL(U63:U72,$C63:$C72)</f>
        <v>0.24848484848484848</v>
      </c>
      <c r="W25" s="4">
        <f ca="1">CORREL(W63:W72,$B63:$B72)</f>
        <v>0.16363636363636364</v>
      </c>
      <c r="X25" s="4">
        <f ca="1">CORREL(X63:X72,$C63:$C72)</f>
        <v>0.12727272727272729</v>
      </c>
      <c r="Z25" s="9">
        <f>CORREL(Z63:Z72,$B63:$B72)</f>
        <v>0.40606060606060607</v>
      </c>
      <c r="AA25" s="4">
        <f>CORREL(AA63:AA72,$C63:$C72)</f>
        <v>9.0909090909090912E-2</v>
      </c>
    </row>
    <row r="26" spans="1:27" x14ac:dyDescent="0.25">
      <c r="A26" t="s">
        <v>320</v>
      </c>
      <c r="E26" s="20">
        <f>E24+F24</f>
        <v>-0.18503073222778577</v>
      </c>
      <c r="H26" s="3">
        <f ca="1">H24+I24</f>
        <v>0.35198996557867823</v>
      </c>
      <c r="K26">
        <f ca="1">K24+L24</f>
        <v>0.23599564646830434</v>
      </c>
      <c r="N26">
        <f ca="1">N24+O24</f>
        <v>-0.39850244472782981</v>
      </c>
      <c r="Q26">
        <f ca="1">Q24+R24</f>
        <v>-0.57818428269067756</v>
      </c>
      <c r="T26" s="3">
        <f ca="1">T24+U24</f>
        <v>0.63120166637794073</v>
      </c>
      <c r="W26">
        <f ca="1">W24+X24</f>
        <v>0.38504366212757318</v>
      </c>
      <c r="Z26" s="3">
        <f>Z24+AA24</f>
        <v>0.55403598097359941</v>
      </c>
    </row>
    <row r="27" spans="1:27" x14ac:dyDescent="0.25">
      <c r="A27" t="s">
        <v>34</v>
      </c>
      <c r="C27">
        <f>CORREL(B3:B12,C3:C12)</f>
        <v>0.14093986488457216</v>
      </c>
      <c r="F27">
        <f>CORREL(E3:E12,F3:F12)</f>
        <v>-0.2138345294397947</v>
      </c>
      <c r="I27">
        <f ca="1">CORREL(H3:H12,I3:I12)</f>
        <v>-0.26911378791393253</v>
      </c>
      <c r="L27">
        <f ca="1">CORREL(K3:K12,L3:L12)</f>
        <v>-8.2054356337151926E-2</v>
      </c>
      <c r="O27">
        <f ca="1">CORREL(N3:N12,O3:O12)</f>
        <v>0.11613795544502779</v>
      </c>
      <c r="R27">
        <f ca="1">CORREL(Q3:Q12,R3:R12)</f>
        <v>0.40644295539748754</v>
      </c>
      <c r="U27">
        <f ca="1">CORREL(T3:T12,U3:U12)</f>
        <v>0.38352830600595611</v>
      </c>
      <c r="X27">
        <f ca="1">CORREL(W3:W12,X3:X12)</f>
        <v>0.13235667240998086</v>
      </c>
      <c r="AA27">
        <f>CORREL(Z3:Z12,AA3:AA12)</f>
        <v>-6.3259171346670778E-2</v>
      </c>
    </row>
    <row r="60" spans="1:27" x14ac:dyDescent="0.25">
      <c r="A60" t="s">
        <v>319</v>
      </c>
    </row>
    <row r="62" spans="1:27" x14ac:dyDescent="0.25">
      <c r="B62" t="str">
        <f>B2</f>
        <v>Demand</v>
      </c>
      <c r="C62" t="str">
        <f>C2</f>
        <v>Productivity</v>
      </c>
      <c r="E62" t="str">
        <f>E2</f>
        <v>Demand</v>
      </c>
      <c r="F62" t="str">
        <f>F2</f>
        <v>Productivity</v>
      </c>
      <c r="H62" t="str">
        <f>H2</f>
        <v>Demand</v>
      </c>
      <c r="I62" t="str">
        <f>I2</f>
        <v>Productivity</v>
      </c>
      <c r="K62" t="str">
        <f>K2</f>
        <v>Demand</v>
      </c>
      <c r="L62" t="str">
        <f>L2</f>
        <v>Productivity</v>
      </c>
      <c r="N62" t="str">
        <f>N2</f>
        <v>Demand</v>
      </c>
      <c r="O62" t="str">
        <f>O2</f>
        <v>Productivity</v>
      </c>
      <c r="Q62" t="str">
        <f>Q2</f>
        <v>Demand</v>
      </c>
      <c r="R62" t="str">
        <f>R2</f>
        <v>Productivity</v>
      </c>
      <c r="T62" t="str">
        <f>T2</f>
        <v>Demand</v>
      </c>
      <c r="U62" t="str">
        <f>U2</f>
        <v>Productivity</v>
      </c>
      <c r="W62" t="str">
        <f>W2</f>
        <v>Demand</v>
      </c>
      <c r="X62" t="str">
        <f>X2</f>
        <v>Productivity</v>
      </c>
      <c r="Z62" t="str">
        <f>Z2</f>
        <v>Demand</v>
      </c>
      <c r="AA62" t="str">
        <f>AA2</f>
        <v>Productivity</v>
      </c>
    </row>
    <row r="63" spans="1:27" x14ac:dyDescent="0.25">
      <c r="A63">
        <f t="shared" ref="A63:A72" si="25">A3</f>
        <v>2005</v>
      </c>
      <c r="B63">
        <f t="shared" ref="B63:C72" si="26">RANK(B3,B$3:B$12)</f>
        <v>6</v>
      </c>
      <c r="C63">
        <f t="shared" si="26"/>
        <v>8</v>
      </c>
      <c r="E63">
        <f t="shared" ref="E63:F72" si="27">RANK(E3,E$3:E$12)</f>
        <v>5</v>
      </c>
      <c r="F63">
        <f t="shared" si="27"/>
        <v>4</v>
      </c>
      <c r="H63">
        <f t="shared" ref="H63:I72" ca="1" si="28">RANK(H3,H$3:H$12)</f>
        <v>5</v>
      </c>
      <c r="I63">
        <f t="shared" ca="1" si="28"/>
        <v>5</v>
      </c>
      <c r="K63">
        <f t="shared" ref="K63:L72" ca="1" si="29">RANK(K3,K$3:K$12)</f>
        <v>6</v>
      </c>
      <c r="L63">
        <f t="shared" ca="1" si="29"/>
        <v>4</v>
      </c>
      <c r="N63">
        <f t="shared" ref="N63:O72" ca="1" si="30">RANK(N3,N$3:N$12)</f>
        <v>7</v>
      </c>
      <c r="O63">
        <f t="shared" ca="1" si="30"/>
        <v>3</v>
      </c>
      <c r="Q63">
        <f t="shared" ref="Q63:R72" ca="1" si="31">RANK(Q3,Q$3:Q$12)</f>
        <v>6</v>
      </c>
      <c r="R63">
        <f t="shared" ca="1" si="31"/>
        <v>2</v>
      </c>
      <c r="T63">
        <f t="shared" ref="T63:U72" ca="1" si="32">RANK(T3,T$3:T$12)</f>
        <v>4</v>
      </c>
      <c r="U63">
        <f t="shared" ca="1" si="32"/>
        <v>6</v>
      </c>
      <c r="W63">
        <f t="shared" ref="W63:X72" ca="1" si="33">RANK(W3,W$3:W$12)</f>
        <v>4</v>
      </c>
      <c r="X63">
        <f t="shared" ca="1" si="33"/>
        <v>5</v>
      </c>
      <c r="Z63">
        <f t="shared" ref="Z63:AA72" si="34">RANK(Z3,Z$3:Z$12)</f>
        <v>9</v>
      </c>
      <c r="AA63">
        <f t="shared" si="34"/>
        <v>10</v>
      </c>
    </row>
    <row r="64" spans="1:27" x14ac:dyDescent="0.25">
      <c r="A64">
        <f t="shared" si="25"/>
        <v>2006</v>
      </c>
      <c r="B64">
        <f t="shared" si="26"/>
        <v>1</v>
      </c>
      <c r="C64">
        <f t="shared" si="26"/>
        <v>6</v>
      </c>
      <c r="E64">
        <f t="shared" si="27"/>
        <v>2</v>
      </c>
      <c r="F64">
        <f t="shared" si="27"/>
        <v>3</v>
      </c>
      <c r="H64">
        <f t="shared" ca="1" si="28"/>
        <v>6</v>
      </c>
      <c r="I64">
        <f t="shared" ca="1" si="28"/>
        <v>2</v>
      </c>
      <c r="K64">
        <f t="shared" ca="1" si="29"/>
        <v>4</v>
      </c>
      <c r="L64">
        <f t="shared" ca="1" si="29"/>
        <v>3</v>
      </c>
      <c r="N64">
        <f t="shared" ca="1" si="30"/>
        <v>2</v>
      </c>
      <c r="O64">
        <f t="shared" ca="1" si="30"/>
        <v>1</v>
      </c>
      <c r="Q64">
        <f t="shared" ca="1" si="31"/>
        <v>1</v>
      </c>
      <c r="R64">
        <f t="shared" ca="1" si="31"/>
        <v>1</v>
      </c>
      <c r="T64">
        <f t="shared" ca="1" si="32"/>
        <v>6</v>
      </c>
      <c r="U64">
        <f t="shared" ca="1" si="32"/>
        <v>2</v>
      </c>
      <c r="W64">
        <f t="shared" ca="1" si="33"/>
        <v>7</v>
      </c>
      <c r="X64">
        <f t="shared" ca="1" si="33"/>
        <v>3</v>
      </c>
      <c r="Z64">
        <f t="shared" si="34"/>
        <v>5</v>
      </c>
      <c r="AA64">
        <f t="shared" si="34"/>
        <v>7</v>
      </c>
    </row>
    <row r="65" spans="1:27" x14ac:dyDescent="0.25">
      <c r="A65">
        <f t="shared" si="25"/>
        <v>2007</v>
      </c>
      <c r="B65">
        <f t="shared" si="26"/>
        <v>4</v>
      </c>
      <c r="C65">
        <f t="shared" si="26"/>
        <v>4</v>
      </c>
      <c r="E65">
        <f t="shared" si="27"/>
        <v>6</v>
      </c>
      <c r="F65">
        <f t="shared" si="27"/>
        <v>2</v>
      </c>
      <c r="H65">
        <f t="shared" ca="1" si="28"/>
        <v>4</v>
      </c>
      <c r="I65">
        <f t="shared" ca="1" si="28"/>
        <v>1</v>
      </c>
      <c r="K65">
        <f t="shared" ca="1" si="29"/>
        <v>2</v>
      </c>
      <c r="L65">
        <f t="shared" ca="1" si="29"/>
        <v>1</v>
      </c>
      <c r="N65">
        <f t="shared" ca="1" si="30"/>
        <v>8</v>
      </c>
      <c r="O65">
        <f t="shared" ca="1" si="30"/>
        <v>2</v>
      </c>
      <c r="Q65">
        <f t="shared" ca="1" si="31"/>
        <v>8</v>
      </c>
      <c r="R65">
        <f t="shared" ca="1" si="31"/>
        <v>6</v>
      </c>
      <c r="T65">
        <f t="shared" ca="1" si="32"/>
        <v>1</v>
      </c>
      <c r="U65">
        <f t="shared" ca="1" si="32"/>
        <v>1</v>
      </c>
      <c r="W65">
        <f t="shared" ca="1" si="33"/>
        <v>2</v>
      </c>
      <c r="X65">
        <f t="shared" ca="1" si="33"/>
        <v>1</v>
      </c>
      <c r="Z65">
        <f t="shared" si="34"/>
        <v>1</v>
      </c>
      <c r="AA65">
        <f t="shared" si="34"/>
        <v>9</v>
      </c>
    </row>
    <row r="66" spans="1:27" x14ac:dyDescent="0.25">
      <c r="A66">
        <f t="shared" si="25"/>
        <v>2008</v>
      </c>
      <c r="B66">
        <f t="shared" si="26"/>
        <v>7</v>
      </c>
      <c r="C66">
        <f t="shared" si="26"/>
        <v>3</v>
      </c>
      <c r="E66">
        <f t="shared" si="27"/>
        <v>10</v>
      </c>
      <c r="F66">
        <f t="shared" si="27"/>
        <v>8</v>
      </c>
      <c r="H66">
        <f t="shared" ca="1" si="28"/>
        <v>7</v>
      </c>
      <c r="I66">
        <f t="shared" ca="1" si="28"/>
        <v>6</v>
      </c>
      <c r="K66">
        <f t="shared" ca="1" si="29"/>
        <v>9</v>
      </c>
      <c r="L66">
        <f t="shared" ca="1" si="29"/>
        <v>7</v>
      </c>
      <c r="N66">
        <f t="shared" ca="1" si="30"/>
        <v>9</v>
      </c>
      <c r="O66">
        <f t="shared" ca="1" si="30"/>
        <v>10</v>
      </c>
      <c r="Q66">
        <f t="shared" ca="1" si="31"/>
        <v>10</v>
      </c>
      <c r="R66">
        <f t="shared" ca="1" si="31"/>
        <v>10</v>
      </c>
      <c r="T66">
        <f t="shared" ca="1" si="32"/>
        <v>8</v>
      </c>
      <c r="U66">
        <f t="shared" ca="1" si="32"/>
        <v>5</v>
      </c>
      <c r="W66">
        <f t="shared" ca="1" si="33"/>
        <v>8</v>
      </c>
      <c r="X66">
        <f t="shared" ca="1" si="33"/>
        <v>2</v>
      </c>
      <c r="Z66">
        <f t="shared" si="34"/>
        <v>7</v>
      </c>
      <c r="AA66">
        <f t="shared" si="34"/>
        <v>5</v>
      </c>
    </row>
    <row r="67" spans="1:27" x14ac:dyDescent="0.25">
      <c r="A67">
        <f t="shared" si="25"/>
        <v>2009</v>
      </c>
      <c r="B67">
        <f t="shared" si="26"/>
        <v>10</v>
      </c>
      <c r="C67">
        <f t="shared" si="26"/>
        <v>5</v>
      </c>
      <c r="E67">
        <f t="shared" si="27"/>
        <v>7</v>
      </c>
      <c r="F67">
        <f t="shared" si="27"/>
        <v>7</v>
      </c>
      <c r="H67">
        <f t="shared" ca="1" si="28"/>
        <v>8</v>
      </c>
      <c r="I67">
        <f t="shared" ca="1" si="28"/>
        <v>9</v>
      </c>
      <c r="K67">
        <f t="shared" ca="1" si="29"/>
        <v>8</v>
      </c>
      <c r="L67">
        <f t="shared" ca="1" si="29"/>
        <v>9</v>
      </c>
      <c r="N67">
        <f t="shared" ca="1" si="30"/>
        <v>6</v>
      </c>
      <c r="O67">
        <f t="shared" ca="1" si="30"/>
        <v>7</v>
      </c>
      <c r="Q67">
        <f t="shared" ca="1" si="31"/>
        <v>4</v>
      </c>
      <c r="R67">
        <f t="shared" ca="1" si="31"/>
        <v>5</v>
      </c>
      <c r="T67">
        <f t="shared" ca="1" si="32"/>
        <v>10</v>
      </c>
      <c r="U67">
        <f t="shared" ca="1" si="32"/>
        <v>10</v>
      </c>
      <c r="W67">
        <f t="shared" ca="1" si="33"/>
        <v>9</v>
      </c>
      <c r="X67">
        <f t="shared" ca="1" si="33"/>
        <v>10</v>
      </c>
      <c r="Z67">
        <f t="shared" si="34"/>
        <v>10</v>
      </c>
      <c r="AA67">
        <f t="shared" si="34"/>
        <v>4</v>
      </c>
    </row>
    <row r="68" spans="1:27" x14ac:dyDescent="0.25">
      <c r="A68">
        <f t="shared" si="25"/>
        <v>2010</v>
      </c>
      <c r="B68">
        <f t="shared" si="26"/>
        <v>2</v>
      </c>
      <c r="C68">
        <f t="shared" si="26"/>
        <v>1</v>
      </c>
      <c r="E68">
        <f t="shared" si="27"/>
        <v>4</v>
      </c>
      <c r="F68">
        <f t="shared" si="27"/>
        <v>6</v>
      </c>
      <c r="H68">
        <f t="shared" ca="1" si="28"/>
        <v>3</v>
      </c>
      <c r="I68">
        <f t="shared" ca="1" si="28"/>
        <v>7</v>
      </c>
      <c r="K68">
        <f t="shared" ca="1" si="29"/>
        <v>5</v>
      </c>
      <c r="L68">
        <f t="shared" ca="1" si="29"/>
        <v>6</v>
      </c>
      <c r="N68">
        <f t="shared" ca="1" si="30"/>
        <v>3</v>
      </c>
      <c r="O68">
        <f t="shared" ca="1" si="30"/>
        <v>8</v>
      </c>
      <c r="Q68">
        <f t="shared" ca="1" si="31"/>
        <v>3</v>
      </c>
      <c r="R68">
        <f t="shared" ca="1" si="31"/>
        <v>8</v>
      </c>
      <c r="T68">
        <f t="shared" ca="1" si="32"/>
        <v>5</v>
      </c>
      <c r="U68">
        <f t="shared" ca="1" si="32"/>
        <v>4</v>
      </c>
      <c r="W68">
        <f t="shared" ca="1" si="33"/>
        <v>6</v>
      </c>
      <c r="X68">
        <f t="shared" ca="1" si="33"/>
        <v>7</v>
      </c>
      <c r="Z68">
        <f t="shared" si="34"/>
        <v>3</v>
      </c>
      <c r="AA68">
        <f t="shared" si="34"/>
        <v>1</v>
      </c>
    </row>
    <row r="69" spans="1:27" x14ac:dyDescent="0.25">
      <c r="A69">
        <f t="shared" si="25"/>
        <v>2011</v>
      </c>
      <c r="B69">
        <f t="shared" si="26"/>
        <v>5</v>
      </c>
      <c r="C69">
        <f t="shared" si="26"/>
        <v>2</v>
      </c>
      <c r="E69">
        <f t="shared" si="27"/>
        <v>1</v>
      </c>
      <c r="F69">
        <f t="shared" si="27"/>
        <v>9</v>
      </c>
      <c r="H69">
        <f t="shared" ca="1" si="28"/>
        <v>2</v>
      </c>
      <c r="I69">
        <f t="shared" ca="1" si="28"/>
        <v>8</v>
      </c>
      <c r="K69">
        <f t="shared" ca="1" si="29"/>
        <v>1</v>
      </c>
      <c r="L69">
        <f t="shared" ca="1" si="29"/>
        <v>8</v>
      </c>
      <c r="N69">
        <f t="shared" ca="1" si="30"/>
        <v>1</v>
      </c>
      <c r="O69">
        <f t="shared" ca="1" si="30"/>
        <v>9</v>
      </c>
      <c r="Q69">
        <f t="shared" ca="1" si="31"/>
        <v>2</v>
      </c>
      <c r="R69">
        <f t="shared" ca="1" si="31"/>
        <v>9</v>
      </c>
      <c r="T69">
        <f t="shared" ca="1" si="32"/>
        <v>3</v>
      </c>
      <c r="U69">
        <f t="shared" ca="1" si="32"/>
        <v>8</v>
      </c>
      <c r="W69">
        <f t="shared" ca="1" si="33"/>
        <v>3</v>
      </c>
      <c r="X69">
        <f t="shared" ca="1" si="33"/>
        <v>8</v>
      </c>
      <c r="Z69">
        <f t="shared" si="34"/>
        <v>8</v>
      </c>
      <c r="AA69">
        <f t="shared" si="34"/>
        <v>6</v>
      </c>
    </row>
    <row r="70" spans="1:27" x14ac:dyDescent="0.25">
      <c r="A70">
        <f t="shared" si="25"/>
        <v>2012</v>
      </c>
      <c r="B70">
        <f t="shared" si="26"/>
        <v>9</v>
      </c>
      <c r="C70">
        <f t="shared" si="26"/>
        <v>10</v>
      </c>
      <c r="E70">
        <f t="shared" si="27"/>
        <v>3</v>
      </c>
      <c r="F70">
        <f t="shared" si="27"/>
        <v>10</v>
      </c>
      <c r="H70">
        <f t="shared" ca="1" si="28"/>
        <v>1</v>
      </c>
      <c r="I70">
        <f t="shared" ca="1" si="28"/>
        <v>10</v>
      </c>
      <c r="K70">
        <f t="shared" ca="1" si="29"/>
        <v>3</v>
      </c>
      <c r="L70">
        <f t="shared" ca="1" si="29"/>
        <v>10</v>
      </c>
      <c r="N70">
        <f t="shared" ca="1" si="30"/>
        <v>5</v>
      </c>
      <c r="O70">
        <f t="shared" ca="1" si="30"/>
        <v>6</v>
      </c>
      <c r="Q70">
        <f t="shared" ca="1" si="31"/>
        <v>7</v>
      </c>
      <c r="R70">
        <f t="shared" ca="1" si="31"/>
        <v>7</v>
      </c>
      <c r="T70">
        <f t="shared" ca="1" si="32"/>
        <v>2</v>
      </c>
      <c r="U70">
        <f t="shared" ca="1" si="32"/>
        <v>9</v>
      </c>
      <c r="W70">
        <f t="shared" ca="1" si="33"/>
        <v>1</v>
      </c>
      <c r="X70">
        <f t="shared" ca="1" si="33"/>
        <v>9</v>
      </c>
      <c r="Z70">
        <f t="shared" si="34"/>
        <v>2</v>
      </c>
      <c r="AA70">
        <f t="shared" si="34"/>
        <v>3</v>
      </c>
    </row>
    <row r="71" spans="1:27" x14ac:dyDescent="0.25">
      <c r="A71">
        <f t="shared" si="25"/>
        <v>2013</v>
      </c>
      <c r="B71">
        <f t="shared" si="26"/>
        <v>3</v>
      </c>
      <c r="C71">
        <f t="shared" si="26"/>
        <v>9</v>
      </c>
      <c r="E71">
        <f t="shared" si="27"/>
        <v>9</v>
      </c>
      <c r="F71">
        <f t="shared" si="27"/>
        <v>1</v>
      </c>
      <c r="H71">
        <f t="shared" ca="1" si="28"/>
        <v>9</v>
      </c>
      <c r="I71">
        <f t="shared" ca="1" si="28"/>
        <v>3</v>
      </c>
      <c r="K71">
        <f t="shared" ca="1" si="29"/>
        <v>10</v>
      </c>
      <c r="L71">
        <f t="shared" ca="1" si="29"/>
        <v>2</v>
      </c>
      <c r="N71">
        <f t="shared" ca="1" si="30"/>
        <v>10</v>
      </c>
      <c r="O71">
        <f t="shared" ca="1" si="30"/>
        <v>4</v>
      </c>
      <c r="Q71">
        <f t="shared" ca="1" si="31"/>
        <v>9</v>
      </c>
      <c r="R71">
        <f t="shared" ca="1" si="31"/>
        <v>4</v>
      </c>
      <c r="T71">
        <f t="shared" ca="1" si="32"/>
        <v>7</v>
      </c>
      <c r="U71">
        <f t="shared" ca="1" si="32"/>
        <v>7</v>
      </c>
      <c r="W71">
        <f t="shared" ca="1" si="33"/>
        <v>5</v>
      </c>
      <c r="X71">
        <f t="shared" ca="1" si="33"/>
        <v>6</v>
      </c>
      <c r="Z71">
        <f t="shared" si="34"/>
        <v>4</v>
      </c>
      <c r="AA71">
        <f t="shared" si="34"/>
        <v>2</v>
      </c>
    </row>
    <row r="72" spans="1:27" x14ac:dyDescent="0.25">
      <c r="A72">
        <f t="shared" si="25"/>
        <v>2014</v>
      </c>
      <c r="B72">
        <f t="shared" si="26"/>
        <v>8</v>
      </c>
      <c r="C72">
        <f t="shared" si="26"/>
        <v>7</v>
      </c>
      <c r="E72">
        <f t="shared" si="27"/>
        <v>8</v>
      </c>
      <c r="F72">
        <f t="shared" si="27"/>
        <v>5</v>
      </c>
      <c r="H72">
        <f t="shared" ca="1" si="28"/>
        <v>10</v>
      </c>
      <c r="I72">
        <f t="shared" ca="1" si="28"/>
        <v>4</v>
      </c>
      <c r="K72">
        <f t="shared" ca="1" si="29"/>
        <v>7</v>
      </c>
      <c r="L72">
        <f t="shared" ca="1" si="29"/>
        <v>5</v>
      </c>
      <c r="N72">
        <f t="shared" ca="1" si="30"/>
        <v>4</v>
      </c>
      <c r="O72">
        <f t="shared" ca="1" si="30"/>
        <v>5</v>
      </c>
      <c r="Q72">
        <f t="shared" ca="1" si="31"/>
        <v>5</v>
      </c>
      <c r="R72">
        <f t="shared" ca="1" si="31"/>
        <v>3</v>
      </c>
      <c r="T72">
        <f t="shared" ca="1" si="32"/>
        <v>9</v>
      </c>
      <c r="U72">
        <f t="shared" ca="1" si="32"/>
        <v>3</v>
      </c>
      <c r="W72">
        <f t="shared" ca="1" si="33"/>
        <v>10</v>
      </c>
      <c r="X72">
        <f t="shared" ca="1" si="33"/>
        <v>4</v>
      </c>
      <c r="Z72">
        <f t="shared" si="34"/>
        <v>6</v>
      </c>
      <c r="AA72">
        <f t="shared" si="34"/>
        <v>8</v>
      </c>
    </row>
    <row r="74" spans="1:27" x14ac:dyDescent="0.25">
      <c r="A74" t="s">
        <v>445</v>
      </c>
    </row>
    <row r="76" spans="1:27" x14ac:dyDescent="0.25">
      <c r="B76" t="str">
        <f>B62</f>
        <v>Demand</v>
      </c>
      <c r="C76" t="str">
        <f>C62</f>
        <v>Productivity</v>
      </c>
      <c r="E76" t="str">
        <f>E62</f>
        <v>Demand</v>
      </c>
      <c r="F76" t="str">
        <f>F62</f>
        <v>Productivity</v>
      </c>
      <c r="H76" t="str">
        <f>H62</f>
        <v>Demand</v>
      </c>
      <c r="I76" t="str">
        <f>I62</f>
        <v>Productivity</v>
      </c>
      <c r="K76" t="str">
        <f>K62</f>
        <v>Demand</v>
      </c>
      <c r="L76" t="str">
        <f>L62</f>
        <v>Productivity</v>
      </c>
      <c r="N76" t="str">
        <f>N62</f>
        <v>Demand</v>
      </c>
      <c r="O76" t="str">
        <f>O62</f>
        <v>Productivity</v>
      </c>
      <c r="Q76" t="str">
        <f>Q62</f>
        <v>Demand</v>
      </c>
      <c r="R76" t="str">
        <f>R62</f>
        <v>Productivity</v>
      </c>
      <c r="T76" t="str">
        <f>T62</f>
        <v>Demand</v>
      </c>
      <c r="U76" t="str">
        <f>U62</f>
        <v>Productivity</v>
      </c>
      <c r="W76" t="str">
        <f>W62</f>
        <v>Demand</v>
      </c>
      <c r="X76" t="str">
        <f>X62</f>
        <v>Productivity</v>
      </c>
      <c r="Z76" t="str">
        <f>Z62</f>
        <v>Demand</v>
      </c>
      <c r="AA76" t="str">
        <f>AA62</f>
        <v>Productivity</v>
      </c>
    </row>
    <row r="77" spans="1:27" x14ac:dyDescent="0.25">
      <c r="A77">
        <f>A63</f>
        <v>2005</v>
      </c>
    </row>
    <row r="78" spans="1:27" x14ac:dyDescent="0.25">
      <c r="A78">
        <f t="shared" ref="A78:A86" si="35">A64</f>
        <v>2006</v>
      </c>
      <c r="B78">
        <f t="shared" ref="B78:C86" si="36">IF(B3=0,"",IF(B4="","",SIGN(B4/B3-1)))</f>
        <v>1</v>
      </c>
      <c r="C78">
        <f t="shared" si="36"/>
        <v>1</v>
      </c>
      <c r="E78">
        <f t="shared" ref="E78:F86" si="37">IF(E3=0,"",IF(E4="","",SIGN(E4/E3-1)))</f>
        <v>1</v>
      </c>
      <c r="F78">
        <f t="shared" si="37"/>
        <v>1</v>
      </c>
      <c r="H78">
        <f t="shared" ref="H78:I86" ca="1" si="38">IF(H3=0,"",IF(H4="","",SIGN(H4/H3-1)))</f>
        <v>-1</v>
      </c>
      <c r="I78">
        <f t="shared" ca="1" si="38"/>
        <v>-1</v>
      </c>
      <c r="K78">
        <f t="shared" ref="K78:L86" ca="1" si="39">IF(K3=0,"",IF(K4="","",SIGN(K4/K3-1)))</f>
        <v>-1</v>
      </c>
      <c r="L78">
        <f t="shared" ca="1" si="39"/>
        <v>1</v>
      </c>
      <c r="N78">
        <f t="shared" ref="N78:O86" ca="1" si="40">IF(N3=0,"",IF(N4="","",SIGN(N4/N3-1)))</f>
        <v>1</v>
      </c>
      <c r="O78">
        <f t="shared" ca="1" si="40"/>
        <v>1</v>
      </c>
      <c r="Q78">
        <f t="shared" ref="Q78:R86" ca="1" si="41">IF(Q3=0,"",IF(Q4="","",SIGN(Q4/Q3-1)))</f>
        <v>1</v>
      </c>
      <c r="R78">
        <f t="shared" ca="1" si="41"/>
        <v>1</v>
      </c>
      <c r="T78">
        <f t="shared" ref="T78:U86" ca="1" si="42">IF(T3=0,"",IF(T4="","",SIGN(T4/T3-1)))</f>
        <v>-1</v>
      </c>
      <c r="U78">
        <f t="shared" ca="1" si="42"/>
        <v>-1</v>
      </c>
      <c r="W78">
        <f t="shared" ref="W78:X86" ca="1" si="43">IF(W3=0,"",IF(W4="","",SIGN(W4/W3-1)))</f>
        <v>-1</v>
      </c>
      <c r="X78">
        <f t="shared" ca="1" si="43"/>
        <v>1</v>
      </c>
      <c r="Z78">
        <f t="shared" ref="Z78:AA86" si="44">IF(Z3=0,"",IF(Z4="","",SIGN(Z4/Z3-1)))</f>
        <v>-1</v>
      </c>
      <c r="AA78">
        <f t="shared" si="44"/>
        <v>-1</v>
      </c>
    </row>
    <row r="79" spans="1:27" x14ac:dyDescent="0.25">
      <c r="A79">
        <f t="shared" si="35"/>
        <v>2007</v>
      </c>
      <c r="B79">
        <f t="shared" si="36"/>
        <v>-1</v>
      </c>
      <c r="C79">
        <f t="shared" si="36"/>
        <v>1</v>
      </c>
      <c r="E79">
        <f t="shared" si="37"/>
        <v>-1</v>
      </c>
      <c r="F79">
        <f t="shared" si="37"/>
        <v>1</v>
      </c>
      <c r="H79">
        <f t="shared" ca="1" si="38"/>
        <v>1</v>
      </c>
      <c r="I79">
        <f t="shared" ca="1" si="38"/>
        <v>1</v>
      </c>
      <c r="K79">
        <f t="shared" ca="1" si="39"/>
        <v>1</v>
      </c>
      <c r="L79">
        <f t="shared" ca="1" si="39"/>
        <v>1</v>
      </c>
      <c r="N79">
        <f t="shared" ca="1" si="40"/>
        <v>-1</v>
      </c>
      <c r="O79">
        <f t="shared" ca="1" si="40"/>
        <v>-1</v>
      </c>
      <c r="Q79">
        <f t="shared" ca="1" si="41"/>
        <v>-1</v>
      </c>
      <c r="R79">
        <f t="shared" ca="1" si="41"/>
        <v>-1</v>
      </c>
      <c r="T79">
        <f t="shared" ca="1" si="42"/>
        <v>1</v>
      </c>
      <c r="U79">
        <f t="shared" ca="1" si="42"/>
        <v>1</v>
      </c>
      <c r="W79">
        <f t="shared" ca="1" si="43"/>
        <v>1</v>
      </c>
      <c r="X79">
        <f t="shared" ca="1" si="43"/>
        <v>1</v>
      </c>
      <c r="Z79">
        <f t="shared" si="44"/>
        <v>-1</v>
      </c>
      <c r="AA79">
        <f t="shared" si="44"/>
        <v>1</v>
      </c>
    </row>
    <row r="80" spans="1:27" x14ac:dyDescent="0.25">
      <c r="A80">
        <f t="shared" si="35"/>
        <v>2008</v>
      </c>
      <c r="B80">
        <f t="shared" si="36"/>
        <v>-1</v>
      </c>
      <c r="C80">
        <f t="shared" si="36"/>
        <v>1</v>
      </c>
      <c r="E80">
        <f t="shared" si="37"/>
        <v>-1</v>
      </c>
      <c r="F80">
        <f t="shared" si="37"/>
        <v>-1</v>
      </c>
      <c r="H80">
        <f t="shared" ca="1" si="38"/>
        <v>-1</v>
      </c>
      <c r="I80">
        <f t="shared" ca="1" si="38"/>
        <v>-1</v>
      </c>
      <c r="K80">
        <f t="shared" ca="1" si="39"/>
        <v>-1</v>
      </c>
      <c r="L80">
        <f t="shared" ca="1" si="39"/>
        <v>-1</v>
      </c>
      <c r="N80">
        <f t="shared" ca="1" si="40"/>
        <v>-1</v>
      </c>
      <c r="O80">
        <f t="shared" ca="1" si="40"/>
        <v>-1</v>
      </c>
      <c r="Q80">
        <f t="shared" ca="1" si="41"/>
        <v>1</v>
      </c>
      <c r="R80">
        <f t="shared" ca="1" si="41"/>
        <v>-1</v>
      </c>
      <c r="T80">
        <f t="shared" ca="1" si="42"/>
        <v>-1</v>
      </c>
      <c r="U80">
        <f t="shared" ca="1" si="42"/>
        <v>-1</v>
      </c>
      <c r="W80">
        <f t="shared" ca="1" si="43"/>
        <v>-1</v>
      </c>
      <c r="X80">
        <f t="shared" ca="1" si="43"/>
        <v>-1</v>
      </c>
      <c r="Z80">
        <f t="shared" si="44"/>
        <v>-1</v>
      </c>
      <c r="AA80">
        <f t="shared" si="44"/>
        <v>-1</v>
      </c>
    </row>
    <row r="81" spans="1:27" x14ac:dyDescent="0.25">
      <c r="A81">
        <f t="shared" si="35"/>
        <v>2009</v>
      </c>
      <c r="B81">
        <f t="shared" si="36"/>
        <v>-1</v>
      </c>
      <c r="C81">
        <f t="shared" si="36"/>
        <v>-1</v>
      </c>
      <c r="E81">
        <f t="shared" si="37"/>
        <v>-1</v>
      </c>
      <c r="F81">
        <f t="shared" si="37"/>
        <v>-1</v>
      </c>
      <c r="H81">
        <f t="shared" ca="1" si="38"/>
        <v>1</v>
      </c>
      <c r="I81">
        <f t="shared" ca="1" si="38"/>
        <v>1</v>
      </c>
      <c r="K81">
        <f t="shared" ca="1" si="39"/>
        <v>-1</v>
      </c>
      <c r="L81">
        <f t="shared" ca="1" si="39"/>
        <v>1</v>
      </c>
      <c r="N81">
        <f t="shared" ca="1" si="40"/>
        <v>-1</v>
      </c>
      <c r="O81">
        <f t="shared" ca="1" si="40"/>
        <v>-1</v>
      </c>
      <c r="Q81">
        <f t="shared" ca="1" si="41"/>
        <v>-1</v>
      </c>
      <c r="R81">
        <f t="shared" ca="1" si="41"/>
        <v>-1</v>
      </c>
      <c r="T81">
        <f t="shared" ca="1" si="42"/>
        <v>1</v>
      </c>
      <c r="U81">
        <f t="shared" ca="1" si="42"/>
        <v>-1</v>
      </c>
      <c r="W81">
        <f t="shared" ca="1" si="43"/>
        <v>-1</v>
      </c>
      <c r="X81">
        <f t="shared" ca="1" si="43"/>
        <v>-1</v>
      </c>
      <c r="Z81">
        <f t="shared" si="44"/>
        <v>1</v>
      </c>
      <c r="AA81">
        <f t="shared" si="44"/>
        <v>-1</v>
      </c>
    </row>
    <row r="82" spans="1:27" x14ac:dyDescent="0.25">
      <c r="A82">
        <f t="shared" si="35"/>
        <v>2010</v>
      </c>
      <c r="B82">
        <f t="shared" si="36"/>
        <v>-1</v>
      </c>
      <c r="C82">
        <f t="shared" si="36"/>
        <v>1</v>
      </c>
      <c r="E82">
        <f t="shared" si="37"/>
        <v>-1</v>
      </c>
      <c r="F82">
        <f t="shared" si="37"/>
        <v>-1</v>
      </c>
      <c r="H82">
        <f t="shared" ca="1" si="38"/>
        <v>-1</v>
      </c>
      <c r="I82">
        <f t="shared" ca="1" si="38"/>
        <v>-1</v>
      </c>
      <c r="K82">
        <f t="shared" ca="1" si="39"/>
        <v>-1</v>
      </c>
      <c r="L82">
        <f t="shared" ca="1" si="39"/>
        <v>-1</v>
      </c>
      <c r="N82">
        <f t="shared" ca="1" si="40"/>
        <v>1</v>
      </c>
      <c r="O82">
        <f t="shared" ca="1" si="40"/>
        <v>1</v>
      </c>
      <c r="Q82">
        <f t="shared" ca="1" si="41"/>
        <v>1</v>
      </c>
      <c r="R82">
        <f t="shared" ca="1" si="41"/>
        <v>-1</v>
      </c>
      <c r="T82">
        <f t="shared" ca="1" si="42"/>
        <v>-1</v>
      </c>
      <c r="U82">
        <f t="shared" ca="1" si="42"/>
        <v>-1</v>
      </c>
      <c r="W82">
        <f t="shared" ca="1" si="43"/>
        <v>-1</v>
      </c>
      <c r="X82">
        <f t="shared" ca="1" si="43"/>
        <v>-1</v>
      </c>
      <c r="Z82">
        <f t="shared" si="44"/>
        <v>-1</v>
      </c>
      <c r="AA82">
        <f t="shared" si="44"/>
        <v>1</v>
      </c>
    </row>
    <row r="83" spans="1:27" x14ac:dyDescent="0.25">
      <c r="A83">
        <f t="shared" si="35"/>
        <v>2011</v>
      </c>
      <c r="B83">
        <f t="shared" si="36"/>
        <v>-1</v>
      </c>
      <c r="C83">
        <f t="shared" si="36"/>
        <v>-1</v>
      </c>
      <c r="E83">
        <f t="shared" si="37"/>
        <v>1</v>
      </c>
      <c r="F83">
        <f t="shared" si="37"/>
        <v>1</v>
      </c>
      <c r="H83">
        <f t="shared" ca="1" si="38"/>
        <v>1</v>
      </c>
      <c r="I83">
        <f t="shared" ca="1" si="38"/>
        <v>1</v>
      </c>
      <c r="K83">
        <f t="shared" ca="1" si="39"/>
        <v>1</v>
      </c>
      <c r="L83">
        <f t="shared" ca="1" si="39"/>
        <v>1</v>
      </c>
      <c r="N83">
        <f t="shared" ca="1" si="40"/>
        <v>1</v>
      </c>
      <c r="O83">
        <f t="shared" ca="1" si="40"/>
        <v>1</v>
      </c>
      <c r="Q83">
        <f t="shared" ca="1" si="41"/>
        <v>1</v>
      </c>
      <c r="R83">
        <f t="shared" ca="1" si="41"/>
        <v>1</v>
      </c>
      <c r="T83">
        <f t="shared" ca="1" si="42"/>
        <v>1</v>
      </c>
      <c r="U83">
        <f t="shared" ca="1" si="42"/>
        <v>-1</v>
      </c>
      <c r="W83">
        <f t="shared" ca="1" si="43"/>
        <v>1</v>
      </c>
      <c r="X83">
        <f t="shared" ca="1" si="43"/>
        <v>1</v>
      </c>
      <c r="Z83">
        <f t="shared" si="44"/>
        <v>-1</v>
      </c>
      <c r="AA83">
        <f t="shared" si="44"/>
        <v>-1</v>
      </c>
    </row>
    <row r="84" spans="1:27" x14ac:dyDescent="0.25">
      <c r="A84">
        <f t="shared" si="35"/>
        <v>2012</v>
      </c>
      <c r="B84">
        <f t="shared" si="36"/>
        <v>-1</v>
      </c>
      <c r="C84">
        <f t="shared" si="36"/>
        <v>-1</v>
      </c>
      <c r="E84">
        <f t="shared" si="37"/>
        <v>-1</v>
      </c>
      <c r="F84">
        <f t="shared" si="37"/>
        <v>1</v>
      </c>
      <c r="H84">
        <f t="shared" ca="1" si="38"/>
        <v>1</v>
      </c>
      <c r="I84">
        <f t="shared" ca="1" si="38"/>
        <v>1</v>
      </c>
      <c r="K84">
        <f t="shared" ca="1" si="39"/>
        <v>-1</v>
      </c>
      <c r="L84">
        <f t="shared" ca="1" si="39"/>
        <v>1</v>
      </c>
      <c r="N84">
        <f t="shared" ca="1" si="40"/>
        <v>-1</v>
      </c>
      <c r="O84">
        <f t="shared" ca="1" si="40"/>
        <v>-1</v>
      </c>
      <c r="Q84">
        <f t="shared" ca="1" si="41"/>
        <v>-1</v>
      </c>
      <c r="R84">
        <f t="shared" ca="1" si="41"/>
        <v>-1</v>
      </c>
      <c r="T84">
        <f t="shared" ca="1" si="42"/>
        <v>1</v>
      </c>
      <c r="U84">
        <f t="shared" ca="1" si="42"/>
        <v>1</v>
      </c>
      <c r="W84">
        <f t="shared" ca="1" si="43"/>
        <v>1</v>
      </c>
      <c r="X84">
        <f t="shared" ca="1" si="43"/>
        <v>1</v>
      </c>
      <c r="Z84">
        <f t="shared" si="44"/>
        <v>-1</v>
      </c>
      <c r="AA84">
        <f t="shared" si="44"/>
        <v>-1</v>
      </c>
    </row>
    <row r="85" spans="1:27" x14ac:dyDescent="0.25">
      <c r="A85">
        <f t="shared" si="35"/>
        <v>2013</v>
      </c>
      <c r="B85">
        <f t="shared" si="36"/>
        <v>1</v>
      </c>
      <c r="C85">
        <f t="shared" si="36"/>
        <v>1</v>
      </c>
      <c r="E85">
        <f t="shared" si="37"/>
        <v>-1</v>
      </c>
      <c r="F85">
        <f t="shared" si="37"/>
        <v>-1</v>
      </c>
      <c r="H85">
        <f t="shared" ca="1" si="38"/>
        <v>-1</v>
      </c>
      <c r="I85">
        <f t="shared" ca="1" si="38"/>
        <v>-1</v>
      </c>
      <c r="K85">
        <f t="shared" ca="1" si="39"/>
        <v>-1</v>
      </c>
      <c r="L85">
        <f t="shared" ca="1" si="39"/>
        <v>-1</v>
      </c>
      <c r="N85">
        <f t="shared" ca="1" si="40"/>
        <v>-1</v>
      </c>
      <c r="O85">
        <f t="shared" ca="1" si="40"/>
        <v>-1</v>
      </c>
      <c r="Q85">
        <f t="shared" ca="1" si="41"/>
        <v>1</v>
      </c>
      <c r="R85">
        <f t="shared" ca="1" si="41"/>
        <v>-1</v>
      </c>
      <c r="T85">
        <f t="shared" ca="1" si="42"/>
        <v>-1</v>
      </c>
      <c r="U85">
        <f t="shared" ca="1" si="42"/>
        <v>-1</v>
      </c>
      <c r="W85">
        <f t="shared" ca="1" si="43"/>
        <v>-1</v>
      </c>
      <c r="X85">
        <f t="shared" ca="1" si="43"/>
        <v>-1</v>
      </c>
      <c r="Z85">
        <f t="shared" si="44"/>
        <v>-1</v>
      </c>
      <c r="AA85">
        <f t="shared" si="44"/>
        <v>1</v>
      </c>
    </row>
    <row r="86" spans="1:27" x14ac:dyDescent="0.25">
      <c r="A86">
        <f t="shared" si="35"/>
        <v>2014</v>
      </c>
      <c r="B86">
        <f t="shared" si="36"/>
        <v>-1</v>
      </c>
      <c r="C86">
        <f t="shared" si="36"/>
        <v>1</v>
      </c>
      <c r="E86">
        <f t="shared" si="37"/>
        <v>-1</v>
      </c>
      <c r="F86">
        <f t="shared" si="37"/>
        <v>-1</v>
      </c>
      <c r="H86">
        <f t="shared" ca="1" si="38"/>
        <v>1</v>
      </c>
      <c r="I86">
        <f t="shared" ca="1" si="38"/>
        <v>-1</v>
      </c>
      <c r="K86">
        <f t="shared" ca="1" si="39"/>
        <v>-1</v>
      </c>
      <c r="L86">
        <f t="shared" ca="1" si="39"/>
        <v>-1</v>
      </c>
      <c r="N86">
        <f t="shared" ca="1" si="40"/>
        <v>-1</v>
      </c>
      <c r="O86">
        <f t="shared" ca="1" si="40"/>
        <v>-1</v>
      </c>
      <c r="Q86">
        <f t="shared" ca="1" si="41"/>
        <v>-1</v>
      </c>
      <c r="R86">
        <f t="shared" ca="1" si="41"/>
        <v>1</v>
      </c>
      <c r="T86">
        <f t="shared" ca="1" si="42"/>
        <v>1</v>
      </c>
      <c r="U86">
        <f t="shared" ca="1" si="42"/>
        <v>-1</v>
      </c>
      <c r="W86">
        <f t="shared" ca="1" si="43"/>
        <v>-1</v>
      </c>
      <c r="X86">
        <f t="shared" ca="1" si="43"/>
        <v>-1</v>
      </c>
      <c r="Z86">
        <f t="shared" si="44"/>
        <v>1</v>
      </c>
      <c r="AA86">
        <f t="shared" si="44"/>
        <v>-1</v>
      </c>
    </row>
    <row r="88" spans="1:27" x14ac:dyDescent="0.25">
      <c r="A88" t="s">
        <v>446</v>
      </c>
    </row>
    <row r="90" spans="1:27" x14ac:dyDescent="0.25">
      <c r="E90" t="str">
        <f>E76</f>
        <v>Demand</v>
      </c>
      <c r="F90" t="str">
        <f>F76</f>
        <v>Productivity</v>
      </c>
      <c r="H90" t="str">
        <f>H76</f>
        <v>Demand</v>
      </c>
      <c r="I90" t="str">
        <f>I76</f>
        <v>Productivity</v>
      </c>
      <c r="K90" t="str">
        <f>K76</f>
        <v>Demand</v>
      </c>
      <c r="L90" t="str">
        <f>L76</f>
        <v>Productivity</v>
      </c>
      <c r="N90" t="str">
        <f>N76</f>
        <v>Demand</v>
      </c>
      <c r="O90" t="str">
        <f>O76</f>
        <v>Productivity</v>
      </c>
      <c r="Q90" t="str">
        <f>Q76</f>
        <v>Demand</v>
      </c>
      <c r="R90" t="str">
        <f>R76</f>
        <v>Productivity</v>
      </c>
      <c r="T90" t="str">
        <f>T76</f>
        <v>Demand</v>
      </c>
      <c r="U90" t="str">
        <f>U76</f>
        <v>Productivity</v>
      </c>
      <c r="W90" t="str">
        <f>W76</f>
        <v>Demand</v>
      </c>
      <c r="X90" t="str">
        <f>X76</f>
        <v>Productivity</v>
      </c>
      <c r="Z90" t="str">
        <f>Z76</f>
        <v>Demand</v>
      </c>
      <c r="AA90" t="str">
        <f>AA76</f>
        <v>Productivity</v>
      </c>
    </row>
    <row r="91" spans="1:27" x14ac:dyDescent="0.25">
      <c r="A91">
        <f>A77</f>
        <v>2005</v>
      </c>
    </row>
    <row r="92" spans="1:27" x14ac:dyDescent="0.25">
      <c r="A92">
        <f t="shared" ref="A92:A100" si="45">A78</f>
        <v>2006</v>
      </c>
      <c r="E92">
        <f>IF(E78="","",IF(E78=$B78,1,0))</f>
        <v>1</v>
      </c>
      <c r="F92">
        <f>IF(F78="","",IF(F78=$C78,1,0))</f>
        <v>1</v>
      </c>
      <c r="H92">
        <f ca="1">IF(H78="","",IF(H78=$B78,1,0))</f>
        <v>0</v>
      </c>
      <c r="I92">
        <f ca="1">IF(I78="","",IF(I78=$C78,1,0))</f>
        <v>0</v>
      </c>
      <c r="K92">
        <f ca="1">IF(K78="","",IF(K78=$B78,1,0))</f>
        <v>0</v>
      </c>
      <c r="L92">
        <f ca="1">IF(L78="","",IF(L78=$C78,1,0))</f>
        <v>1</v>
      </c>
      <c r="N92">
        <f ca="1">IF(N78="","",IF(N78=$B78,1,0))</f>
        <v>1</v>
      </c>
      <c r="O92">
        <f ca="1">IF(O78="","",IF(O78=$C78,1,0))</f>
        <v>1</v>
      </c>
      <c r="Q92">
        <f ca="1">IF(Q78="","",IF(Q78=$B78,1,0))</f>
        <v>1</v>
      </c>
      <c r="R92">
        <f ca="1">IF(R78="","",IF(R78=$C78,1,0))</f>
        <v>1</v>
      </c>
      <c r="T92">
        <f ca="1">IF(T78="","",IF(T78=$B78,1,0))</f>
        <v>0</v>
      </c>
      <c r="U92">
        <f ca="1">IF(U78="","",IF(U78=$C78,1,0))</f>
        <v>0</v>
      </c>
      <c r="W92">
        <f ca="1">IF(W78="","",IF(W78=$B78,1,0))</f>
        <v>0</v>
      </c>
      <c r="X92">
        <f ca="1">IF(X78="","",IF(X78=$C78,1,0))</f>
        <v>1</v>
      </c>
      <c r="Z92">
        <f>IF(Z78="","",IF(Z78=$B78,1,0))</f>
        <v>0</v>
      </c>
      <c r="AA92">
        <f>IF(AA78="","",IF(AA78=$C78,1,0))</f>
        <v>0</v>
      </c>
    </row>
    <row r="93" spans="1:27" x14ac:dyDescent="0.25">
      <c r="A93">
        <f t="shared" si="45"/>
        <v>2007</v>
      </c>
      <c r="E93">
        <f t="shared" ref="E93:E100" si="46">IF(E79="","",IF(E79=$B79,1,0))</f>
        <v>1</v>
      </c>
      <c r="F93">
        <f t="shared" ref="F93:F100" si="47">IF(F79="","",IF(F79=$C79,1,0))</f>
        <v>1</v>
      </c>
      <c r="H93">
        <f t="shared" ref="H93" ca="1" si="48">IF(H79="","",IF(H79=$B79,1,0))</f>
        <v>0</v>
      </c>
      <c r="I93">
        <f t="shared" ref="I93:I100" ca="1" si="49">IF(I79="","",IF(I79=$C79,1,0))</f>
        <v>1</v>
      </c>
      <c r="K93">
        <f t="shared" ref="K93" ca="1" si="50">IF(K79="","",IF(K79=$B79,1,0))</f>
        <v>0</v>
      </c>
      <c r="L93">
        <f t="shared" ref="L93:L100" ca="1" si="51">IF(L79="","",IF(L79=$C79,1,0))</f>
        <v>1</v>
      </c>
      <c r="N93">
        <f t="shared" ref="N93" ca="1" si="52">IF(N79="","",IF(N79=$B79,1,0))</f>
        <v>1</v>
      </c>
      <c r="O93">
        <f t="shared" ref="O93:O100" ca="1" si="53">IF(O79="","",IF(O79=$C79,1,0))</f>
        <v>0</v>
      </c>
      <c r="Q93">
        <f t="shared" ref="Q93" ca="1" si="54">IF(Q79="","",IF(Q79=$B79,1,0))</f>
        <v>1</v>
      </c>
      <c r="R93">
        <f t="shared" ref="R93:R100" ca="1" si="55">IF(R79="","",IF(R79=$C79,1,0))</f>
        <v>0</v>
      </c>
      <c r="T93">
        <f t="shared" ref="T93" ca="1" si="56">IF(T79="","",IF(T79=$B79,1,0))</f>
        <v>0</v>
      </c>
      <c r="U93">
        <f t="shared" ref="U93:U100" ca="1" si="57">IF(U79="","",IF(U79=$C79,1,0))</f>
        <v>1</v>
      </c>
      <c r="W93">
        <f t="shared" ref="W93" ca="1" si="58">IF(W79="","",IF(W79=$B79,1,0))</f>
        <v>0</v>
      </c>
      <c r="X93">
        <f t="shared" ref="X93:X100" ca="1" si="59">IF(X79="","",IF(X79=$C79,1,0))</f>
        <v>1</v>
      </c>
      <c r="Z93">
        <f t="shared" ref="Z93" si="60">IF(Z79="","",IF(Z79=$B79,1,0))</f>
        <v>1</v>
      </c>
      <c r="AA93">
        <f t="shared" ref="AA93:AA100" si="61">IF(AA79="","",IF(AA79=$C79,1,0))</f>
        <v>1</v>
      </c>
    </row>
    <row r="94" spans="1:27" x14ac:dyDescent="0.25">
      <c r="A94">
        <f t="shared" si="45"/>
        <v>2008</v>
      </c>
      <c r="E94">
        <f t="shared" si="46"/>
        <v>1</v>
      </c>
      <c r="F94">
        <f t="shared" si="47"/>
        <v>0</v>
      </c>
      <c r="H94">
        <f t="shared" ref="H94" ca="1" si="62">IF(H80="","",IF(H80=$B80,1,0))</f>
        <v>1</v>
      </c>
      <c r="I94">
        <f t="shared" ca="1" si="49"/>
        <v>0</v>
      </c>
      <c r="K94">
        <f t="shared" ref="K94" ca="1" si="63">IF(K80="","",IF(K80=$B80,1,0))</f>
        <v>1</v>
      </c>
      <c r="L94">
        <f t="shared" ca="1" si="51"/>
        <v>0</v>
      </c>
      <c r="N94">
        <f t="shared" ref="N94" ca="1" si="64">IF(N80="","",IF(N80=$B80,1,0))</f>
        <v>1</v>
      </c>
      <c r="O94">
        <f t="shared" ca="1" si="53"/>
        <v>0</v>
      </c>
      <c r="Q94">
        <f t="shared" ref="Q94" ca="1" si="65">IF(Q80="","",IF(Q80=$B80,1,0))</f>
        <v>0</v>
      </c>
      <c r="R94">
        <f t="shared" ca="1" si="55"/>
        <v>0</v>
      </c>
      <c r="T94">
        <f t="shared" ref="T94" ca="1" si="66">IF(T80="","",IF(T80=$B80,1,0))</f>
        <v>1</v>
      </c>
      <c r="U94">
        <f t="shared" ca="1" si="57"/>
        <v>0</v>
      </c>
      <c r="W94">
        <f t="shared" ref="W94" ca="1" si="67">IF(W80="","",IF(W80=$B80,1,0))</f>
        <v>1</v>
      </c>
      <c r="X94">
        <f t="shared" ca="1" si="59"/>
        <v>0</v>
      </c>
      <c r="Z94">
        <f t="shared" ref="Z94" si="68">IF(Z80="","",IF(Z80=$B80,1,0))</f>
        <v>1</v>
      </c>
      <c r="AA94">
        <f t="shared" si="61"/>
        <v>0</v>
      </c>
    </row>
    <row r="95" spans="1:27" x14ac:dyDescent="0.25">
      <c r="A95">
        <f t="shared" si="45"/>
        <v>2009</v>
      </c>
      <c r="E95">
        <f t="shared" si="46"/>
        <v>1</v>
      </c>
      <c r="F95">
        <f t="shared" si="47"/>
        <v>1</v>
      </c>
      <c r="H95">
        <f t="shared" ref="H95" ca="1" si="69">IF(H81="","",IF(H81=$B81,1,0))</f>
        <v>0</v>
      </c>
      <c r="I95">
        <f t="shared" ca="1" si="49"/>
        <v>0</v>
      </c>
      <c r="K95">
        <f t="shared" ref="K95" ca="1" si="70">IF(K81="","",IF(K81=$B81,1,0))</f>
        <v>1</v>
      </c>
      <c r="L95">
        <f t="shared" ca="1" si="51"/>
        <v>0</v>
      </c>
      <c r="N95">
        <f t="shared" ref="N95" ca="1" si="71">IF(N81="","",IF(N81=$B81,1,0))</f>
        <v>1</v>
      </c>
      <c r="O95">
        <f t="shared" ca="1" si="53"/>
        <v>1</v>
      </c>
      <c r="Q95">
        <f t="shared" ref="Q95" ca="1" si="72">IF(Q81="","",IF(Q81=$B81,1,0))</f>
        <v>1</v>
      </c>
      <c r="R95">
        <f t="shared" ca="1" si="55"/>
        <v>1</v>
      </c>
      <c r="T95">
        <f t="shared" ref="T95" ca="1" si="73">IF(T81="","",IF(T81=$B81,1,0))</f>
        <v>0</v>
      </c>
      <c r="U95">
        <f t="shared" ca="1" si="57"/>
        <v>1</v>
      </c>
      <c r="W95">
        <f t="shared" ref="W95" ca="1" si="74">IF(W81="","",IF(W81=$B81,1,0))</f>
        <v>1</v>
      </c>
      <c r="X95">
        <f t="shared" ca="1" si="59"/>
        <v>1</v>
      </c>
      <c r="Z95">
        <f t="shared" ref="Z95" si="75">IF(Z81="","",IF(Z81=$B81,1,0))</f>
        <v>0</v>
      </c>
      <c r="AA95">
        <f t="shared" si="61"/>
        <v>1</v>
      </c>
    </row>
    <row r="96" spans="1:27" x14ac:dyDescent="0.25">
      <c r="A96">
        <f t="shared" si="45"/>
        <v>2010</v>
      </c>
      <c r="E96">
        <f t="shared" si="46"/>
        <v>1</v>
      </c>
      <c r="F96">
        <f t="shared" si="47"/>
        <v>0</v>
      </c>
      <c r="H96">
        <f t="shared" ref="H96" ca="1" si="76">IF(H82="","",IF(H82=$B82,1,0))</f>
        <v>1</v>
      </c>
      <c r="I96">
        <f t="shared" ca="1" si="49"/>
        <v>0</v>
      </c>
      <c r="K96">
        <f t="shared" ref="K96" ca="1" si="77">IF(K82="","",IF(K82=$B82,1,0))</f>
        <v>1</v>
      </c>
      <c r="L96">
        <f t="shared" ca="1" si="51"/>
        <v>0</v>
      </c>
      <c r="N96">
        <f t="shared" ref="N96" ca="1" si="78">IF(N82="","",IF(N82=$B82,1,0))</f>
        <v>0</v>
      </c>
      <c r="O96">
        <f t="shared" ca="1" si="53"/>
        <v>1</v>
      </c>
      <c r="Q96">
        <f t="shared" ref="Q96" ca="1" si="79">IF(Q82="","",IF(Q82=$B82,1,0))</f>
        <v>0</v>
      </c>
      <c r="R96">
        <f t="shared" ca="1" si="55"/>
        <v>0</v>
      </c>
      <c r="T96">
        <f t="shared" ref="T96" ca="1" si="80">IF(T82="","",IF(T82=$B82,1,0))</f>
        <v>1</v>
      </c>
      <c r="U96">
        <f t="shared" ca="1" si="57"/>
        <v>0</v>
      </c>
      <c r="W96">
        <f t="shared" ref="W96" ca="1" si="81">IF(W82="","",IF(W82=$B82,1,0))</f>
        <v>1</v>
      </c>
      <c r="X96">
        <f t="shared" ca="1" si="59"/>
        <v>0</v>
      </c>
      <c r="Z96">
        <f t="shared" ref="Z96" si="82">IF(Z82="","",IF(Z82=$B82,1,0))</f>
        <v>1</v>
      </c>
      <c r="AA96">
        <f t="shared" si="61"/>
        <v>1</v>
      </c>
    </row>
    <row r="97" spans="1:27" x14ac:dyDescent="0.25">
      <c r="A97">
        <f t="shared" si="45"/>
        <v>2011</v>
      </c>
      <c r="E97">
        <f t="shared" si="46"/>
        <v>0</v>
      </c>
      <c r="F97">
        <f t="shared" si="47"/>
        <v>0</v>
      </c>
      <c r="H97">
        <f t="shared" ref="H97" ca="1" si="83">IF(H83="","",IF(H83=$B83,1,0))</f>
        <v>0</v>
      </c>
      <c r="I97">
        <f t="shared" ca="1" si="49"/>
        <v>0</v>
      </c>
      <c r="K97">
        <f t="shared" ref="K97" ca="1" si="84">IF(K83="","",IF(K83=$B83,1,0))</f>
        <v>0</v>
      </c>
      <c r="L97">
        <f t="shared" ca="1" si="51"/>
        <v>0</v>
      </c>
      <c r="N97">
        <f t="shared" ref="N97" ca="1" si="85">IF(N83="","",IF(N83=$B83,1,0))</f>
        <v>0</v>
      </c>
      <c r="O97">
        <f t="shared" ca="1" si="53"/>
        <v>0</v>
      </c>
      <c r="Q97">
        <f t="shared" ref="Q97" ca="1" si="86">IF(Q83="","",IF(Q83=$B83,1,0))</f>
        <v>0</v>
      </c>
      <c r="R97">
        <f t="shared" ca="1" si="55"/>
        <v>0</v>
      </c>
      <c r="T97">
        <f t="shared" ref="T97" ca="1" si="87">IF(T83="","",IF(T83=$B83,1,0))</f>
        <v>0</v>
      </c>
      <c r="U97">
        <f t="shared" ca="1" si="57"/>
        <v>1</v>
      </c>
      <c r="W97">
        <f t="shared" ref="W97" ca="1" si="88">IF(W83="","",IF(W83=$B83,1,0))</f>
        <v>0</v>
      </c>
      <c r="X97">
        <f t="shared" ca="1" si="59"/>
        <v>0</v>
      </c>
      <c r="Z97">
        <f t="shared" ref="Z97" si="89">IF(Z83="","",IF(Z83=$B83,1,0))</f>
        <v>1</v>
      </c>
      <c r="AA97">
        <f t="shared" si="61"/>
        <v>1</v>
      </c>
    </row>
    <row r="98" spans="1:27" x14ac:dyDescent="0.25">
      <c r="A98">
        <f t="shared" si="45"/>
        <v>2012</v>
      </c>
      <c r="E98">
        <f t="shared" si="46"/>
        <v>1</v>
      </c>
      <c r="F98">
        <f t="shared" si="47"/>
        <v>0</v>
      </c>
      <c r="H98">
        <f t="shared" ref="H98" ca="1" si="90">IF(H84="","",IF(H84=$B84,1,0))</f>
        <v>0</v>
      </c>
      <c r="I98">
        <f t="shared" ca="1" si="49"/>
        <v>0</v>
      </c>
      <c r="K98">
        <f t="shared" ref="K98" ca="1" si="91">IF(K84="","",IF(K84=$B84,1,0))</f>
        <v>1</v>
      </c>
      <c r="L98">
        <f t="shared" ca="1" si="51"/>
        <v>0</v>
      </c>
      <c r="N98">
        <f t="shared" ref="N98" ca="1" si="92">IF(N84="","",IF(N84=$B84,1,0))</f>
        <v>1</v>
      </c>
      <c r="O98">
        <f t="shared" ca="1" si="53"/>
        <v>1</v>
      </c>
      <c r="Q98">
        <f t="shared" ref="Q98" ca="1" si="93">IF(Q84="","",IF(Q84=$B84,1,0))</f>
        <v>1</v>
      </c>
      <c r="R98">
        <f t="shared" ca="1" si="55"/>
        <v>1</v>
      </c>
      <c r="T98">
        <f t="shared" ref="T98" ca="1" si="94">IF(T84="","",IF(T84=$B84,1,0))</f>
        <v>0</v>
      </c>
      <c r="U98">
        <f t="shared" ca="1" si="57"/>
        <v>0</v>
      </c>
      <c r="W98">
        <f t="shared" ref="W98" ca="1" si="95">IF(W84="","",IF(W84=$B84,1,0))</f>
        <v>0</v>
      </c>
      <c r="X98">
        <f t="shared" ca="1" si="59"/>
        <v>0</v>
      </c>
      <c r="Z98">
        <f t="shared" ref="Z98" si="96">IF(Z84="","",IF(Z84=$B84,1,0))</f>
        <v>1</v>
      </c>
      <c r="AA98">
        <f t="shared" si="61"/>
        <v>1</v>
      </c>
    </row>
    <row r="99" spans="1:27" x14ac:dyDescent="0.25">
      <c r="A99">
        <f t="shared" si="45"/>
        <v>2013</v>
      </c>
      <c r="E99">
        <f t="shared" si="46"/>
        <v>0</v>
      </c>
      <c r="F99">
        <f t="shared" si="47"/>
        <v>0</v>
      </c>
      <c r="H99">
        <f t="shared" ref="H99" ca="1" si="97">IF(H85="","",IF(H85=$B85,1,0))</f>
        <v>0</v>
      </c>
      <c r="I99">
        <f t="shared" ca="1" si="49"/>
        <v>0</v>
      </c>
      <c r="K99">
        <f t="shared" ref="K99" ca="1" si="98">IF(K85="","",IF(K85=$B85,1,0))</f>
        <v>0</v>
      </c>
      <c r="L99">
        <f t="shared" ca="1" si="51"/>
        <v>0</v>
      </c>
      <c r="N99">
        <f t="shared" ref="N99" ca="1" si="99">IF(N85="","",IF(N85=$B85,1,0))</f>
        <v>0</v>
      </c>
      <c r="O99">
        <f t="shared" ca="1" si="53"/>
        <v>0</v>
      </c>
      <c r="Q99">
        <f t="shared" ref="Q99" ca="1" si="100">IF(Q85="","",IF(Q85=$B85,1,0))</f>
        <v>1</v>
      </c>
      <c r="R99">
        <f t="shared" ca="1" si="55"/>
        <v>0</v>
      </c>
      <c r="T99">
        <f t="shared" ref="T99" ca="1" si="101">IF(T85="","",IF(T85=$B85,1,0))</f>
        <v>0</v>
      </c>
      <c r="U99">
        <f t="shared" ca="1" si="57"/>
        <v>0</v>
      </c>
      <c r="W99">
        <f t="shared" ref="W99" ca="1" si="102">IF(W85="","",IF(W85=$B85,1,0))</f>
        <v>0</v>
      </c>
      <c r="X99">
        <f t="shared" ca="1" si="59"/>
        <v>0</v>
      </c>
      <c r="Z99">
        <f t="shared" ref="Z99" si="103">IF(Z85="","",IF(Z85=$B85,1,0))</f>
        <v>0</v>
      </c>
      <c r="AA99">
        <f t="shared" si="61"/>
        <v>1</v>
      </c>
    </row>
    <row r="100" spans="1:27" x14ac:dyDescent="0.25">
      <c r="A100">
        <f t="shared" si="45"/>
        <v>2014</v>
      </c>
      <c r="E100">
        <f t="shared" si="46"/>
        <v>1</v>
      </c>
      <c r="F100">
        <f t="shared" si="47"/>
        <v>0</v>
      </c>
      <c r="H100">
        <f t="shared" ref="H100" ca="1" si="104">IF(H86="","",IF(H86=$B86,1,0))</f>
        <v>0</v>
      </c>
      <c r="I100">
        <f t="shared" ca="1" si="49"/>
        <v>0</v>
      </c>
      <c r="K100">
        <f t="shared" ref="K100" ca="1" si="105">IF(K86="","",IF(K86=$B86,1,0))</f>
        <v>1</v>
      </c>
      <c r="L100">
        <f t="shared" ca="1" si="51"/>
        <v>0</v>
      </c>
      <c r="N100">
        <f t="shared" ref="N100" ca="1" si="106">IF(N86="","",IF(N86=$B86,1,0))</f>
        <v>1</v>
      </c>
      <c r="O100">
        <f t="shared" ca="1" si="53"/>
        <v>0</v>
      </c>
      <c r="Q100">
        <f t="shared" ref="Q100" ca="1" si="107">IF(Q86="","",IF(Q86=$B86,1,0))</f>
        <v>1</v>
      </c>
      <c r="R100">
        <f t="shared" ca="1" si="55"/>
        <v>1</v>
      </c>
      <c r="T100">
        <f t="shared" ref="T100" ca="1" si="108">IF(T86="","",IF(T86=$B86,1,0))</f>
        <v>0</v>
      </c>
      <c r="U100">
        <f t="shared" ca="1" si="57"/>
        <v>0</v>
      </c>
      <c r="W100">
        <f t="shared" ref="W100" ca="1" si="109">IF(W86="","",IF(W86=$B86,1,0))</f>
        <v>1</v>
      </c>
      <c r="X100">
        <f t="shared" ca="1" si="59"/>
        <v>0</v>
      </c>
      <c r="Z100">
        <f t="shared" ref="Z100" si="110">IF(Z86="","",IF(Z86=$B86,1,0))</f>
        <v>0</v>
      </c>
      <c r="AA100">
        <f t="shared" si="61"/>
        <v>0</v>
      </c>
    </row>
  </sheetData>
  <mergeCells count="9">
    <mergeCell ref="Z1:AA1"/>
    <mergeCell ref="T1:U1"/>
    <mergeCell ref="W1:X1"/>
    <mergeCell ref="B1:C1"/>
    <mergeCell ref="E1:F1"/>
    <mergeCell ref="H1:I1"/>
    <mergeCell ref="K1:L1"/>
    <mergeCell ref="N1:O1"/>
    <mergeCell ref="Q1:R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B1A42-40A4-466B-91DE-BC07A99656B1}">
  <dimension ref="A1:M118"/>
  <sheetViews>
    <sheetView workbookViewId="0"/>
  </sheetViews>
  <sheetFormatPr defaultRowHeight="15" x14ac:dyDescent="0.25"/>
  <sheetData>
    <row r="1" spans="1:13" x14ac:dyDescent="0.25">
      <c r="A1" s="16" t="s">
        <v>35</v>
      </c>
      <c r="B1" s="17" t="s">
        <v>31</v>
      </c>
      <c r="C1" s="17" t="s">
        <v>36</v>
      </c>
      <c r="D1" s="17" t="s">
        <v>37</v>
      </c>
      <c r="E1" s="17" t="s">
        <v>38</v>
      </c>
      <c r="F1" s="17" t="s">
        <v>39</v>
      </c>
      <c r="G1" s="17" t="s">
        <v>40</v>
      </c>
      <c r="H1" s="17" t="s">
        <v>41</v>
      </c>
      <c r="I1" s="17" t="s">
        <v>42</v>
      </c>
      <c r="J1" s="17" t="s">
        <v>43</v>
      </c>
      <c r="K1" s="17" t="s">
        <v>44</v>
      </c>
      <c r="L1" s="17" t="s">
        <v>45</v>
      </c>
      <c r="M1" s="17" t="s">
        <v>46</v>
      </c>
    </row>
    <row r="2" spans="1:13" x14ac:dyDescent="0.25">
      <c r="A2" s="18" t="s">
        <v>47</v>
      </c>
      <c r="B2" s="19">
        <v>1983</v>
      </c>
      <c r="C2" s="19" t="s">
        <v>48</v>
      </c>
      <c r="D2" s="19" t="s">
        <v>49</v>
      </c>
      <c r="E2" s="19" t="s">
        <v>50</v>
      </c>
      <c r="F2" s="19"/>
      <c r="G2" s="19">
        <v>16.666666666666668</v>
      </c>
      <c r="H2" s="19"/>
      <c r="I2" s="19"/>
      <c r="J2" s="19"/>
      <c r="K2" s="19"/>
      <c r="L2" s="19"/>
      <c r="M2" s="19" t="s">
        <v>51</v>
      </c>
    </row>
    <row r="3" spans="1:13" x14ac:dyDescent="0.25">
      <c r="A3" s="18" t="s">
        <v>47</v>
      </c>
      <c r="B3" s="19">
        <v>1983</v>
      </c>
      <c r="C3" s="19" t="s">
        <v>52</v>
      </c>
      <c r="D3" s="19" t="s">
        <v>53</v>
      </c>
      <c r="E3" s="19" t="s">
        <v>54</v>
      </c>
      <c r="F3" s="19"/>
      <c r="G3" s="19">
        <v>8.3333333333333339</v>
      </c>
      <c r="H3" s="19"/>
      <c r="I3" s="19"/>
      <c r="J3" s="19"/>
      <c r="K3" s="19"/>
      <c r="L3" s="19"/>
      <c r="M3" s="19" t="s">
        <v>51</v>
      </c>
    </row>
    <row r="4" spans="1:13" x14ac:dyDescent="0.25">
      <c r="A4" s="18" t="s">
        <v>47</v>
      </c>
      <c r="B4" s="19">
        <v>1983</v>
      </c>
      <c r="C4" s="19" t="s">
        <v>55</v>
      </c>
      <c r="D4" s="19" t="s">
        <v>56</v>
      </c>
      <c r="E4" s="19" t="s">
        <v>57</v>
      </c>
      <c r="F4" s="19"/>
      <c r="G4" s="19">
        <v>6</v>
      </c>
      <c r="H4" s="19"/>
      <c r="I4" s="19"/>
      <c r="J4" s="19"/>
      <c r="K4" s="19"/>
      <c r="L4" s="19"/>
      <c r="M4" s="19" t="s">
        <v>58</v>
      </c>
    </row>
    <row r="5" spans="1:13" x14ac:dyDescent="0.25">
      <c r="A5" s="18" t="s">
        <v>47</v>
      </c>
      <c r="B5" s="19">
        <v>1983</v>
      </c>
      <c r="C5" s="19" t="s">
        <v>59</v>
      </c>
      <c r="D5" s="19" t="s">
        <v>60</v>
      </c>
      <c r="E5" s="19" t="s">
        <v>61</v>
      </c>
      <c r="F5" s="19"/>
      <c r="G5" s="19">
        <v>11.7</v>
      </c>
      <c r="H5" s="19"/>
      <c r="I5" s="19"/>
      <c r="J5" s="19"/>
      <c r="K5" s="19"/>
      <c r="L5" s="19"/>
      <c r="M5" s="19" t="s">
        <v>62</v>
      </c>
    </row>
    <row r="6" spans="1:13" x14ac:dyDescent="0.25">
      <c r="A6" s="18" t="s">
        <v>47</v>
      </c>
      <c r="B6" s="19">
        <v>2000</v>
      </c>
      <c r="C6" s="19" t="s">
        <v>55</v>
      </c>
      <c r="D6" s="19" t="s">
        <v>56</v>
      </c>
      <c r="E6" s="19" t="s">
        <v>63</v>
      </c>
      <c r="F6" s="19"/>
      <c r="G6" s="19">
        <v>29</v>
      </c>
      <c r="H6" s="19"/>
      <c r="I6" s="19"/>
      <c r="J6" s="19"/>
      <c r="K6" s="19"/>
      <c r="L6" s="19"/>
      <c r="M6" s="19" t="s">
        <v>64</v>
      </c>
    </row>
    <row r="7" spans="1:13" x14ac:dyDescent="0.25">
      <c r="A7" s="18" t="s">
        <v>47</v>
      </c>
      <c r="B7" s="19">
        <v>2000</v>
      </c>
      <c r="C7" s="19" t="s">
        <v>65</v>
      </c>
      <c r="D7" s="19" t="s">
        <v>66</v>
      </c>
      <c r="E7" s="19" t="s">
        <v>67</v>
      </c>
      <c r="F7" s="19"/>
      <c r="G7" s="19">
        <v>45</v>
      </c>
      <c r="H7" s="19"/>
      <c r="I7" s="19"/>
      <c r="J7" s="19"/>
      <c r="K7" s="19"/>
      <c r="L7" s="19"/>
      <c r="M7" s="19" t="s">
        <v>68</v>
      </c>
    </row>
    <row r="8" spans="1:13" x14ac:dyDescent="0.25">
      <c r="A8" s="18" t="s">
        <v>47</v>
      </c>
      <c r="B8" s="19">
        <v>2000</v>
      </c>
      <c r="C8" s="19" t="s">
        <v>69</v>
      </c>
      <c r="D8" s="19" t="s">
        <v>70</v>
      </c>
      <c r="E8" s="19" t="s">
        <v>71</v>
      </c>
      <c r="F8" s="19"/>
      <c r="G8" s="19">
        <v>37</v>
      </c>
      <c r="H8" s="19"/>
      <c r="I8" s="19"/>
      <c r="J8" s="19"/>
      <c r="K8" s="19"/>
      <c r="L8" s="19"/>
      <c r="M8" s="19" t="s">
        <v>72</v>
      </c>
    </row>
    <row r="9" spans="1:13" x14ac:dyDescent="0.25">
      <c r="A9" s="18" t="s">
        <v>47</v>
      </c>
      <c r="B9" s="19">
        <v>2002</v>
      </c>
      <c r="C9" s="19" t="s">
        <v>52</v>
      </c>
      <c r="D9" s="19" t="s">
        <v>53</v>
      </c>
      <c r="E9" s="19" t="s">
        <v>73</v>
      </c>
      <c r="F9" s="19"/>
      <c r="G9" s="19">
        <v>0.36899999999999999</v>
      </c>
      <c r="H9" s="19"/>
      <c r="I9" s="19"/>
      <c r="J9" s="19"/>
      <c r="K9" s="19"/>
      <c r="L9" s="19"/>
      <c r="M9" s="19" t="s">
        <v>74</v>
      </c>
    </row>
    <row r="10" spans="1:13" x14ac:dyDescent="0.25">
      <c r="A10" s="18" t="s">
        <v>47</v>
      </c>
      <c r="B10" s="19">
        <v>2002</v>
      </c>
      <c r="C10" s="19" t="s">
        <v>48</v>
      </c>
      <c r="D10" s="19" t="s">
        <v>49</v>
      </c>
      <c r="E10" s="19" t="s">
        <v>75</v>
      </c>
      <c r="F10" s="19"/>
      <c r="G10" s="19">
        <v>1.107</v>
      </c>
      <c r="H10" s="19"/>
      <c r="I10" s="19"/>
      <c r="J10" s="19"/>
      <c r="K10" s="19"/>
      <c r="L10" s="19"/>
      <c r="M10" s="19" t="s">
        <v>74</v>
      </c>
    </row>
    <row r="11" spans="1:13" x14ac:dyDescent="0.25">
      <c r="A11" s="18" t="s">
        <v>47</v>
      </c>
      <c r="B11" s="19">
        <v>2002</v>
      </c>
      <c r="C11" s="19" t="s">
        <v>65</v>
      </c>
      <c r="D11" s="19" t="s">
        <v>66</v>
      </c>
      <c r="E11" s="19" t="s">
        <v>76</v>
      </c>
      <c r="F11" s="19"/>
      <c r="G11" s="19">
        <v>0.36899999999999999</v>
      </c>
      <c r="H11" s="19"/>
      <c r="I11" s="19"/>
      <c r="J11" s="19"/>
      <c r="K11" s="19"/>
      <c r="L11" s="19"/>
      <c r="M11" s="19" t="s">
        <v>74</v>
      </c>
    </row>
    <row r="12" spans="1:13" x14ac:dyDescent="0.25">
      <c r="A12" s="18" t="s">
        <v>47</v>
      </c>
      <c r="B12" s="19">
        <v>2003</v>
      </c>
      <c r="C12" s="19" t="s">
        <v>77</v>
      </c>
      <c r="D12" s="19" t="s">
        <v>78</v>
      </c>
      <c r="E12" s="19" t="s">
        <v>75</v>
      </c>
      <c r="F12" s="19"/>
      <c r="G12" s="19">
        <v>-0.92200000000000004</v>
      </c>
      <c r="H12" s="19"/>
      <c r="I12" s="19"/>
      <c r="J12" s="19"/>
      <c r="K12" s="19"/>
      <c r="L12" s="19"/>
      <c r="M12" t="s">
        <v>79</v>
      </c>
    </row>
    <row r="13" spans="1:13" x14ac:dyDescent="0.25">
      <c r="A13" s="18" t="s">
        <v>47</v>
      </c>
      <c r="B13" s="19">
        <v>2005</v>
      </c>
      <c r="C13" s="19" t="s">
        <v>48</v>
      </c>
      <c r="D13" s="19" t="s">
        <v>49</v>
      </c>
      <c r="E13" s="19" t="s">
        <v>80</v>
      </c>
      <c r="F13" s="19"/>
      <c r="G13" s="19">
        <v>0.15</v>
      </c>
      <c r="H13" s="19"/>
      <c r="I13" s="19"/>
      <c r="J13" s="19"/>
      <c r="K13" s="19"/>
      <c r="L13" s="19"/>
      <c r="M13" s="19" t="s">
        <v>81</v>
      </c>
    </row>
    <row r="14" spans="1:13" x14ac:dyDescent="0.25">
      <c r="A14" s="18" t="s">
        <v>47</v>
      </c>
      <c r="B14" s="19">
        <v>2005</v>
      </c>
      <c r="C14" s="19" t="s">
        <v>48</v>
      </c>
      <c r="D14" s="19" t="s">
        <v>49</v>
      </c>
      <c r="E14" s="19" t="s">
        <v>82</v>
      </c>
      <c r="F14" s="19"/>
      <c r="G14" s="19">
        <v>0.13</v>
      </c>
      <c r="H14" s="19"/>
      <c r="I14" s="19"/>
      <c r="J14" s="19"/>
      <c r="K14" s="19"/>
      <c r="L14" s="19"/>
      <c r="M14" s="19" t="s">
        <v>83</v>
      </c>
    </row>
    <row r="15" spans="1:13" x14ac:dyDescent="0.25">
      <c r="A15" s="18" t="s">
        <v>47</v>
      </c>
      <c r="B15" s="19">
        <v>2005</v>
      </c>
      <c r="C15" s="19" t="s">
        <v>55</v>
      </c>
      <c r="D15" s="19" t="s">
        <v>56</v>
      </c>
      <c r="E15" s="19" t="s">
        <v>84</v>
      </c>
      <c r="F15" s="19"/>
      <c r="G15" s="19">
        <v>0.1</v>
      </c>
      <c r="H15" s="19"/>
      <c r="I15" s="19"/>
      <c r="J15" s="19"/>
      <c r="K15" s="19"/>
      <c r="L15" s="19"/>
      <c r="M15" s="19" t="s">
        <v>85</v>
      </c>
    </row>
    <row r="16" spans="1:13" x14ac:dyDescent="0.25">
      <c r="A16" s="18" t="s">
        <v>47</v>
      </c>
      <c r="B16" s="19">
        <v>2005</v>
      </c>
      <c r="C16" s="19" t="s">
        <v>86</v>
      </c>
      <c r="D16" s="19" t="s">
        <v>87</v>
      </c>
      <c r="E16" s="19" t="s">
        <v>88</v>
      </c>
      <c r="F16" s="19"/>
      <c r="G16" s="19">
        <v>2.5000000000000001E-2</v>
      </c>
      <c r="H16" s="19"/>
      <c r="I16" s="19"/>
      <c r="J16" s="19"/>
      <c r="K16" s="19"/>
      <c r="L16" s="19"/>
      <c r="M16" s="19" t="s">
        <v>89</v>
      </c>
    </row>
    <row r="17" spans="1:13" x14ac:dyDescent="0.25">
      <c r="A17" s="18" t="s">
        <v>47</v>
      </c>
      <c r="B17" s="19">
        <v>2005</v>
      </c>
      <c r="C17" s="19" t="s">
        <v>52</v>
      </c>
      <c r="D17" s="19" t="s">
        <v>53</v>
      </c>
      <c r="E17" s="19" t="s">
        <v>90</v>
      </c>
      <c r="F17" s="19"/>
      <c r="G17" s="19">
        <v>0.53</v>
      </c>
      <c r="H17" s="19">
        <v>0.69</v>
      </c>
      <c r="I17" s="19"/>
      <c r="J17" s="19"/>
      <c r="K17" s="19"/>
      <c r="L17" s="19"/>
      <c r="M17" s="19" t="s">
        <v>91</v>
      </c>
    </row>
    <row r="18" spans="1:13" x14ac:dyDescent="0.25">
      <c r="A18" s="18" t="s">
        <v>47</v>
      </c>
      <c r="B18" s="19">
        <v>2006</v>
      </c>
      <c r="C18" s="19" t="s">
        <v>48</v>
      </c>
      <c r="D18" s="19" t="s">
        <v>49</v>
      </c>
      <c r="E18" s="19" t="s">
        <v>92</v>
      </c>
      <c r="F18" s="19"/>
      <c r="G18" s="19">
        <v>0.45500000000000002</v>
      </c>
      <c r="H18" s="19"/>
      <c r="I18" s="19"/>
      <c r="J18" s="19"/>
      <c r="K18" s="19"/>
      <c r="L18" s="19"/>
      <c r="M18" s="19" t="s">
        <v>93</v>
      </c>
    </row>
    <row r="19" spans="1:13" x14ac:dyDescent="0.25">
      <c r="A19" s="18" t="s">
        <v>47</v>
      </c>
      <c r="B19" s="19">
        <v>2006</v>
      </c>
      <c r="C19" s="19" t="s">
        <v>48</v>
      </c>
      <c r="D19" s="19" t="s">
        <v>49</v>
      </c>
      <c r="E19" s="19" t="s">
        <v>82</v>
      </c>
      <c r="F19" s="19"/>
      <c r="G19" s="19">
        <v>0.14000000000000001</v>
      </c>
      <c r="H19" s="19"/>
      <c r="I19" s="19"/>
      <c r="J19" s="19"/>
      <c r="K19" s="19"/>
      <c r="L19" s="19"/>
      <c r="M19" s="19" t="s">
        <v>94</v>
      </c>
    </row>
    <row r="20" spans="1:13" x14ac:dyDescent="0.25">
      <c r="A20" s="18" t="s">
        <v>47</v>
      </c>
      <c r="B20" s="19">
        <v>2006</v>
      </c>
      <c r="C20" s="19" t="s">
        <v>52</v>
      </c>
      <c r="D20" s="19" t="s">
        <v>53</v>
      </c>
      <c r="E20" s="19" t="s">
        <v>95</v>
      </c>
      <c r="F20" s="19"/>
      <c r="G20" s="19">
        <v>0.2</v>
      </c>
      <c r="H20" s="19"/>
      <c r="I20" s="19"/>
      <c r="J20" s="19"/>
      <c r="K20" s="19"/>
      <c r="L20" s="19"/>
      <c r="M20" s="19" t="s">
        <v>96</v>
      </c>
    </row>
    <row r="21" spans="1:13" x14ac:dyDescent="0.25">
      <c r="A21" s="18" t="s">
        <v>47</v>
      </c>
      <c r="B21" s="19">
        <v>2006</v>
      </c>
      <c r="C21" s="19" t="s">
        <v>52</v>
      </c>
      <c r="D21" s="19" t="s">
        <v>53</v>
      </c>
      <c r="E21" s="19" t="s">
        <v>97</v>
      </c>
      <c r="F21" s="19"/>
      <c r="G21" s="19">
        <v>0.11</v>
      </c>
      <c r="H21" s="19"/>
      <c r="I21" s="19"/>
      <c r="J21" s="19"/>
      <c r="K21" s="19"/>
      <c r="L21" s="19"/>
      <c r="M21" s="19" t="s">
        <v>98</v>
      </c>
    </row>
    <row r="22" spans="1:13" x14ac:dyDescent="0.25">
      <c r="A22" s="18" t="s">
        <v>47</v>
      </c>
      <c r="B22" s="19">
        <v>2006</v>
      </c>
      <c r="C22" s="19" t="s">
        <v>55</v>
      </c>
      <c r="D22" s="19" t="s">
        <v>56</v>
      </c>
      <c r="E22" s="19" t="s">
        <v>99</v>
      </c>
      <c r="F22" s="19"/>
      <c r="G22" s="19">
        <v>0.156</v>
      </c>
      <c r="H22" s="19"/>
      <c r="I22" s="19"/>
      <c r="J22" s="19"/>
      <c r="K22" s="19"/>
      <c r="L22" s="19"/>
      <c r="M22" s="19" t="s">
        <v>100</v>
      </c>
    </row>
    <row r="23" spans="1:13" x14ac:dyDescent="0.25">
      <c r="A23" s="18" t="s">
        <v>47</v>
      </c>
      <c r="B23" s="19">
        <v>2005</v>
      </c>
      <c r="C23" s="19" t="s">
        <v>55</v>
      </c>
      <c r="D23" s="19" t="s">
        <v>56</v>
      </c>
      <c r="E23" s="19" t="s">
        <v>101</v>
      </c>
      <c r="F23" s="19"/>
      <c r="G23" s="19">
        <v>0</v>
      </c>
      <c r="H23" s="19">
        <v>0.28599999999999998</v>
      </c>
      <c r="I23" s="19">
        <v>0.77200000000000002</v>
      </c>
      <c r="J23" s="19"/>
      <c r="K23" s="19"/>
      <c r="L23" s="19"/>
      <c r="M23" s="19" t="s">
        <v>102</v>
      </c>
    </row>
    <row r="24" spans="1:13" x14ac:dyDescent="0.25">
      <c r="A24" s="18" t="s">
        <v>47</v>
      </c>
      <c r="B24" s="19">
        <v>2006</v>
      </c>
      <c r="C24" s="19" t="s">
        <v>103</v>
      </c>
      <c r="D24" s="19" t="s">
        <v>104</v>
      </c>
      <c r="E24" s="19" t="s">
        <v>105</v>
      </c>
      <c r="F24" s="19"/>
      <c r="G24" s="19">
        <v>0.93500000000000005</v>
      </c>
      <c r="H24" s="19">
        <v>0.623</v>
      </c>
      <c r="I24" s="19"/>
      <c r="J24" s="19"/>
      <c r="K24" s="19"/>
      <c r="L24" s="19"/>
      <c r="M24" s="19" t="s">
        <v>106</v>
      </c>
    </row>
    <row r="25" spans="1:13" x14ac:dyDescent="0.25">
      <c r="A25" s="18" t="s">
        <v>47</v>
      </c>
      <c r="B25" s="19">
        <v>2005</v>
      </c>
      <c r="C25" s="19" t="s">
        <v>107</v>
      </c>
      <c r="D25" s="19" t="s">
        <v>87</v>
      </c>
      <c r="E25" s="19" t="s">
        <v>108</v>
      </c>
      <c r="F25" s="19"/>
      <c r="G25" s="19">
        <v>0</v>
      </c>
      <c r="H25" s="19">
        <v>0.44</v>
      </c>
      <c r="I25" s="19">
        <v>0.46700000000000003</v>
      </c>
      <c r="J25" s="19"/>
      <c r="K25" s="19"/>
      <c r="L25" s="19"/>
      <c r="M25" s="19" t="s">
        <v>109</v>
      </c>
    </row>
    <row r="26" spans="1:13" x14ac:dyDescent="0.25">
      <c r="A26" s="18" t="s">
        <v>47</v>
      </c>
      <c r="B26" s="19">
        <v>2006</v>
      </c>
      <c r="C26" s="19" t="s">
        <v>59</v>
      </c>
      <c r="D26" s="19" t="s">
        <v>60</v>
      </c>
      <c r="E26" s="19" t="s">
        <v>110</v>
      </c>
      <c r="F26" s="19"/>
      <c r="G26" s="19">
        <v>0.156</v>
      </c>
      <c r="H26" s="19"/>
      <c r="I26" s="19"/>
      <c r="J26" s="19"/>
      <c r="K26" s="19"/>
      <c r="L26" s="19"/>
      <c r="M26" s="19" t="s">
        <v>111</v>
      </c>
    </row>
    <row r="27" spans="1:13" x14ac:dyDescent="0.25">
      <c r="A27" s="18" t="s">
        <v>47</v>
      </c>
      <c r="B27" s="19">
        <v>2006</v>
      </c>
      <c r="C27" s="19" t="s">
        <v>77</v>
      </c>
      <c r="D27" s="19" t="s">
        <v>78</v>
      </c>
      <c r="E27" s="19" t="s">
        <v>112</v>
      </c>
      <c r="F27" s="19"/>
      <c r="G27" s="19">
        <v>0</v>
      </c>
      <c r="H27" s="19">
        <v>0.78</v>
      </c>
      <c r="I27" s="19"/>
      <c r="J27" s="19"/>
      <c r="K27" s="19"/>
      <c r="L27" s="19"/>
      <c r="M27" s="19" t="s">
        <v>113</v>
      </c>
    </row>
    <row r="28" spans="1:13" x14ac:dyDescent="0.25">
      <c r="A28" s="18" t="s">
        <v>47</v>
      </c>
      <c r="B28" s="19">
        <v>2005</v>
      </c>
      <c r="C28" s="19" t="s">
        <v>55</v>
      </c>
      <c r="D28" s="19" t="s">
        <v>56</v>
      </c>
      <c r="E28" s="19" t="s">
        <v>114</v>
      </c>
      <c r="F28" s="19"/>
      <c r="G28" s="19">
        <v>0</v>
      </c>
      <c r="H28" s="19">
        <v>0</v>
      </c>
      <c r="I28" s="19">
        <v>0.16300000000000001</v>
      </c>
      <c r="J28" s="19"/>
      <c r="K28" s="19"/>
      <c r="L28" s="19"/>
      <c r="M28" s="19" t="s">
        <v>115</v>
      </c>
    </row>
    <row r="29" spans="1:13" x14ac:dyDescent="0.25">
      <c r="A29" s="18" t="s">
        <v>47</v>
      </c>
      <c r="B29" s="19">
        <v>2007</v>
      </c>
      <c r="C29" s="19" t="s">
        <v>55</v>
      </c>
      <c r="D29" s="19" t="s">
        <v>56</v>
      </c>
      <c r="E29" s="19" t="s">
        <v>116</v>
      </c>
      <c r="F29" s="19"/>
      <c r="G29" s="19">
        <v>0.16300000000000001</v>
      </c>
      <c r="H29" s="19"/>
      <c r="I29" s="19"/>
      <c r="J29" s="19"/>
      <c r="K29" s="19"/>
      <c r="L29" s="19"/>
      <c r="M29" s="19" t="s">
        <v>117</v>
      </c>
    </row>
    <row r="30" spans="1:13" x14ac:dyDescent="0.25">
      <c r="A30" s="18" t="s">
        <v>47</v>
      </c>
      <c r="B30" s="19">
        <v>2007</v>
      </c>
      <c r="C30" s="19" t="s">
        <v>55</v>
      </c>
      <c r="D30" s="19" t="s">
        <v>56</v>
      </c>
      <c r="E30" s="19" t="s">
        <v>118</v>
      </c>
      <c r="F30" s="19"/>
      <c r="G30" s="19">
        <v>0.16300000000000001</v>
      </c>
      <c r="H30" s="19"/>
      <c r="I30" s="19"/>
      <c r="J30" s="19"/>
      <c r="K30" s="19"/>
      <c r="L30" s="19"/>
      <c r="M30" s="19" t="s">
        <v>119</v>
      </c>
    </row>
    <row r="31" spans="1:13" x14ac:dyDescent="0.25">
      <c r="A31" s="18" t="s">
        <v>47</v>
      </c>
      <c r="B31" s="19">
        <v>2007</v>
      </c>
      <c r="C31" s="19" t="s">
        <v>120</v>
      </c>
      <c r="D31" s="19" t="s">
        <v>87</v>
      </c>
      <c r="E31" s="19" t="s">
        <v>121</v>
      </c>
      <c r="F31" s="19"/>
      <c r="G31" s="19">
        <v>0.156</v>
      </c>
      <c r="H31" s="19"/>
      <c r="I31" s="19"/>
      <c r="J31" s="19"/>
      <c r="K31" s="19"/>
      <c r="L31" s="19"/>
      <c r="M31" s="19" t="s">
        <v>122</v>
      </c>
    </row>
    <row r="32" spans="1:13" x14ac:dyDescent="0.25">
      <c r="A32" s="18" t="s">
        <v>47</v>
      </c>
      <c r="B32" s="19">
        <v>2007</v>
      </c>
      <c r="C32" s="19" t="s">
        <v>59</v>
      </c>
      <c r="D32" s="19" t="s">
        <v>60</v>
      </c>
      <c r="E32" s="19" t="s">
        <v>110</v>
      </c>
      <c r="F32" s="19"/>
      <c r="G32" s="19">
        <v>0.16300000000000001</v>
      </c>
      <c r="H32" s="19"/>
      <c r="I32" s="19"/>
      <c r="J32" s="19"/>
      <c r="K32" s="19"/>
      <c r="L32" s="19"/>
      <c r="M32" s="19" t="s">
        <v>123</v>
      </c>
    </row>
    <row r="33" spans="1:13" x14ac:dyDescent="0.25">
      <c r="A33" s="18" t="s">
        <v>47</v>
      </c>
      <c r="B33" s="19">
        <v>2010</v>
      </c>
      <c r="C33" s="19" t="s">
        <v>103</v>
      </c>
      <c r="D33" s="19" t="s">
        <v>104</v>
      </c>
      <c r="E33" s="19" t="s">
        <v>124</v>
      </c>
      <c r="F33" s="19"/>
      <c r="G33" s="19">
        <v>0.18538212000000001</v>
      </c>
      <c r="H33" s="19">
        <v>0.421323</v>
      </c>
      <c r="I33" s="19"/>
      <c r="J33" s="19"/>
      <c r="K33" s="19"/>
      <c r="L33" s="19"/>
      <c r="M33" s="19" t="s">
        <v>125</v>
      </c>
    </row>
    <row r="34" spans="1:13" x14ac:dyDescent="0.25">
      <c r="A34" s="18" t="s">
        <v>47</v>
      </c>
      <c r="B34" s="19">
        <v>2010</v>
      </c>
      <c r="C34" s="19" t="s">
        <v>55</v>
      </c>
      <c r="D34" s="19" t="s">
        <v>56</v>
      </c>
      <c r="E34" s="19" t="s">
        <v>126</v>
      </c>
      <c r="F34" s="19"/>
      <c r="G34" s="19">
        <v>8.4264600000000009E-2</v>
      </c>
      <c r="H34" s="19">
        <v>5.0558759999999994E-2</v>
      </c>
      <c r="I34" s="19"/>
      <c r="J34" s="19"/>
      <c r="K34" s="19"/>
      <c r="L34" s="19"/>
      <c r="M34" s="19" t="s">
        <v>127</v>
      </c>
    </row>
    <row r="35" spans="1:13" x14ac:dyDescent="0.25">
      <c r="A35" s="18" t="s">
        <v>47</v>
      </c>
      <c r="B35" s="19">
        <v>2010</v>
      </c>
      <c r="C35" s="19" t="s">
        <v>55</v>
      </c>
      <c r="D35" s="19" t="s">
        <v>56</v>
      </c>
      <c r="E35" s="19" t="s">
        <v>128</v>
      </c>
      <c r="F35" s="19"/>
      <c r="G35" s="19">
        <v>0</v>
      </c>
      <c r="H35" s="19">
        <v>0</v>
      </c>
      <c r="I35" s="19"/>
      <c r="J35" s="19"/>
      <c r="K35" s="19"/>
      <c r="L35" s="19"/>
      <c r="M35" s="19" t="s">
        <v>129</v>
      </c>
    </row>
    <row r="36" spans="1:13" x14ac:dyDescent="0.25">
      <c r="A36" s="18" t="s">
        <v>47</v>
      </c>
      <c r="B36" s="19">
        <v>2010</v>
      </c>
      <c r="C36" s="19" t="s">
        <v>55</v>
      </c>
      <c r="D36" s="19" t="s">
        <v>56</v>
      </c>
      <c r="E36" s="19" t="s">
        <v>130</v>
      </c>
      <c r="F36" s="19"/>
      <c r="G36" s="19">
        <v>0.11797044000000001</v>
      </c>
      <c r="H36" s="19">
        <v>0.38761716000000002</v>
      </c>
      <c r="I36" s="19"/>
      <c r="J36" s="19"/>
      <c r="K36" s="19"/>
      <c r="L36" s="19"/>
      <c r="M36" s="19" t="s">
        <v>131</v>
      </c>
    </row>
    <row r="37" spans="1:13" x14ac:dyDescent="0.25">
      <c r="A37" s="18" t="s">
        <v>47</v>
      </c>
      <c r="B37" s="19">
        <v>2010</v>
      </c>
      <c r="C37" s="19" t="s">
        <v>55</v>
      </c>
      <c r="D37" s="19" t="s">
        <v>56</v>
      </c>
      <c r="E37" s="19" t="s">
        <v>132</v>
      </c>
      <c r="F37" s="19"/>
      <c r="G37" s="19">
        <v>0</v>
      </c>
      <c r="H37" s="19">
        <v>0.33705840000000004</v>
      </c>
      <c r="I37" s="19"/>
      <c r="J37" s="19"/>
      <c r="K37" s="19"/>
      <c r="L37" s="19"/>
      <c r="M37" s="19" t="s">
        <v>133</v>
      </c>
    </row>
    <row r="38" spans="1:13" x14ac:dyDescent="0.25">
      <c r="A38" s="18" t="s">
        <v>47</v>
      </c>
      <c r="B38" s="19">
        <v>2010</v>
      </c>
      <c r="C38" s="19" t="s">
        <v>134</v>
      </c>
      <c r="D38" s="19" t="s">
        <v>87</v>
      </c>
      <c r="E38" s="19" t="s">
        <v>135</v>
      </c>
      <c r="F38" s="19"/>
      <c r="G38" s="19">
        <v>0</v>
      </c>
      <c r="H38" s="19">
        <v>5.0558759999999994E-2</v>
      </c>
      <c r="I38" s="19"/>
      <c r="J38" s="19"/>
      <c r="K38" s="19"/>
      <c r="L38" s="19"/>
      <c r="M38" s="19" t="s">
        <v>136</v>
      </c>
    </row>
    <row r="39" spans="1:13" x14ac:dyDescent="0.25">
      <c r="A39" s="18" t="s">
        <v>47</v>
      </c>
      <c r="B39" s="19">
        <v>2010</v>
      </c>
      <c r="C39" s="19" t="s">
        <v>134</v>
      </c>
      <c r="D39" s="19" t="s">
        <v>87</v>
      </c>
      <c r="E39" s="19" t="s">
        <v>137</v>
      </c>
      <c r="F39" s="19"/>
      <c r="G39" s="19">
        <v>0.13482336</v>
      </c>
      <c r="H39" s="19">
        <v>0.35391131999999997</v>
      </c>
      <c r="I39" s="19"/>
      <c r="J39" s="19"/>
      <c r="K39" s="19"/>
      <c r="L39" s="19"/>
      <c r="M39" s="19" t="s">
        <v>138</v>
      </c>
    </row>
    <row r="40" spans="1:13" x14ac:dyDescent="0.25">
      <c r="A40" s="18" t="s">
        <v>47</v>
      </c>
      <c r="B40" s="19">
        <v>2010</v>
      </c>
      <c r="C40" s="19" t="s">
        <v>69</v>
      </c>
      <c r="D40" s="19" t="s">
        <v>70</v>
      </c>
      <c r="E40" s="19" t="s">
        <v>139</v>
      </c>
      <c r="F40" s="19"/>
      <c r="G40" s="19">
        <v>0.37076424000000002</v>
      </c>
      <c r="H40" s="19">
        <v>0.82579307999999996</v>
      </c>
      <c r="I40" s="19"/>
      <c r="J40" s="19"/>
      <c r="K40" s="19"/>
      <c r="L40" s="19"/>
      <c r="M40" s="19" t="s">
        <v>140</v>
      </c>
    </row>
    <row r="41" spans="1:13" x14ac:dyDescent="0.25">
      <c r="A41" s="18" t="s">
        <v>47</v>
      </c>
      <c r="B41" s="19">
        <v>2010</v>
      </c>
      <c r="C41" s="19" t="s">
        <v>141</v>
      </c>
      <c r="D41" s="19" t="s">
        <v>142</v>
      </c>
      <c r="E41" s="19" t="s">
        <v>143</v>
      </c>
      <c r="F41" s="19"/>
      <c r="G41" s="19">
        <v>0</v>
      </c>
      <c r="H41" s="19">
        <v>0.23594088000000002</v>
      </c>
      <c r="I41" s="19"/>
      <c r="J41" s="19"/>
      <c r="K41" s="19"/>
      <c r="L41" s="19"/>
      <c r="M41" s="19" t="s">
        <v>144</v>
      </c>
    </row>
    <row r="42" spans="1:13" x14ac:dyDescent="0.25">
      <c r="A42" s="18" t="s">
        <v>47</v>
      </c>
      <c r="B42" s="19">
        <v>2010</v>
      </c>
      <c r="C42" s="19" t="s">
        <v>141</v>
      </c>
      <c r="D42" s="19" t="s">
        <v>142</v>
      </c>
      <c r="E42" s="19" t="s">
        <v>145</v>
      </c>
      <c r="F42" s="19"/>
      <c r="G42" s="19">
        <v>0.38761716000000002</v>
      </c>
      <c r="H42" s="19">
        <v>0.35391132000000003</v>
      </c>
      <c r="I42" s="19"/>
      <c r="J42" s="19"/>
      <c r="K42" s="19"/>
      <c r="L42" s="19"/>
      <c r="M42" s="19" t="s">
        <v>146</v>
      </c>
    </row>
    <row r="43" spans="1:13" x14ac:dyDescent="0.25">
      <c r="A43" s="18" t="s">
        <v>47</v>
      </c>
      <c r="B43" s="19">
        <v>2010</v>
      </c>
      <c r="C43" s="19" t="s">
        <v>141</v>
      </c>
      <c r="D43" s="19" t="s">
        <v>142</v>
      </c>
      <c r="E43" s="19" t="s">
        <v>147</v>
      </c>
      <c r="F43" s="19"/>
      <c r="G43" s="19">
        <v>6.7411680000000002E-2</v>
      </c>
      <c r="H43" s="19">
        <v>0.21908796000000005</v>
      </c>
      <c r="I43" s="19"/>
      <c r="J43" s="19"/>
      <c r="K43" s="19"/>
      <c r="L43" s="19"/>
      <c r="M43" s="19" t="s">
        <v>148</v>
      </c>
    </row>
    <row r="44" spans="1:13" x14ac:dyDescent="0.25">
      <c r="A44" s="18" t="s">
        <v>47</v>
      </c>
      <c r="B44" s="19">
        <v>2010</v>
      </c>
      <c r="C44" s="19" t="s">
        <v>141</v>
      </c>
      <c r="D44" s="19" t="s">
        <v>142</v>
      </c>
      <c r="E44" s="19" t="s">
        <v>149</v>
      </c>
      <c r="F44" s="19"/>
      <c r="G44" s="19">
        <v>0</v>
      </c>
      <c r="H44" s="19">
        <v>0.43817592000000005</v>
      </c>
      <c r="I44" s="19"/>
      <c r="J44" s="19"/>
      <c r="K44" s="19"/>
      <c r="L44" s="19"/>
      <c r="M44" s="19" t="s">
        <v>150</v>
      </c>
    </row>
    <row r="45" spans="1:13" x14ac:dyDescent="0.25">
      <c r="A45" s="18" t="s">
        <v>47</v>
      </c>
      <c r="B45" s="19">
        <v>2010</v>
      </c>
      <c r="C45" s="19" t="s">
        <v>141</v>
      </c>
      <c r="D45" s="19" t="s">
        <v>142</v>
      </c>
      <c r="E45" s="19" t="s">
        <v>151</v>
      </c>
      <c r="F45" s="19"/>
      <c r="G45" s="19">
        <v>0</v>
      </c>
      <c r="H45" s="19">
        <v>0.10111751999999999</v>
      </c>
      <c r="I45" s="19"/>
      <c r="J45" s="19"/>
      <c r="K45" s="19"/>
      <c r="L45" s="19"/>
      <c r="M45" s="19" t="s">
        <v>152</v>
      </c>
    </row>
    <row r="46" spans="1:13" x14ac:dyDescent="0.25">
      <c r="A46" s="18" t="s">
        <v>47</v>
      </c>
      <c r="B46" s="19">
        <v>2010</v>
      </c>
      <c r="C46" s="19" t="s">
        <v>153</v>
      </c>
      <c r="D46" s="19" t="s">
        <v>154</v>
      </c>
      <c r="E46" s="19" t="s">
        <v>155</v>
      </c>
      <c r="F46" s="19"/>
      <c r="G46" s="19">
        <v>0.15167628</v>
      </c>
      <c r="H46" s="19">
        <v>0.23594088000000002</v>
      </c>
      <c r="I46" s="19"/>
      <c r="J46" s="19"/>
      <c r="K46" s="19"/>
      <c r="L46" s="19"/>
      <c r="M46" s="19" t="s">
        <v>156</v>
      </c>
    </row>
    <row r="47" spans="1:13" x14ac:dyDescent="0.25">
      <c r="A47" s="18" t="s">
        <v>47</v>
      </c>
      <c r="B47" s="19">
        <v>2010</v>
      </c>
      <c r="C47" s="19" t="s">
        <v>52</v>
      </c>
      <c r="D47" s="19" t="s">
        <v>53</v>
      </c>
      <c r="E47" s="19" t="s">
        <v>157</v>
      </c>
      <c r="F47" s="19"/>
      <c r="G47" s="19">
        <v>0</v>
      </c>
      <c r="H47" s="19">
        <v>0.18538212000000001</v>
      </c>
      <c r="I47" s="19"/>
      <c r="J47" s="19"/>
      <c r="K47" s="19"/>
      <c r="L47" s="19"/>
      <c r="M47" s="19" t="s">
        <v>158</v>
      </c>
    </row>
    <row r="48" spans="1:13" x14ac:dyDescent="0.25">
      <c r="A48" s="18" t="s">
        <v>47</v>
      </c>
      <c r="B48" s="19">
        <v>2010</v>
      </c>
      <c r="C48" s="19" t="s">
        <v>52</v>
      </c>
      <c r="D48" s="19" t="s">
        <v>53</v>
      </c>
      <c r="E48" s="19" t="s">
        <v>159</v>
      </c>
      <c r="F48" s="19"/>
      <c r="G48" s="19">
        <v>0.45502883999999999</v>
      </c>
      <c r="H48" s="19">
        <v>0.65726388000000013</v>
      </c>
      <c r="I48" s="19"/>
      <c r="J48" s="19"/>
      <c r="K48" s="19"/>
      <c r="L48" s="19"/>
      <c r="M48" s="19" t="s">
        <v>160</v>
      </c>
    </row>
    <row r="49" spans="1:13" x14ac:dyDescent="0.25">
      <c r="A49" s="18" t="s">
        <v>47</v>
      </c>
      <c r="B49" s="19">
        <v>2011</v>
      </c>
      <c r="C49" s="19" t="s">
        <v>103</v>
      </c>
      <c r="D49" s="19" t="s">
        <v>104</v>
      </c>
      <c r="E49" s="19" t="s">
        <v>161</v>
      </c>
      <c r="F49" s="19"/>
      <c r="G49" s="19">
        <v>0</v>
      </c>
      <c r="H49" s="19">
        <v>0.345719</v>
      </c>
      <c r="I49" s="19">
        <v>0.345719</v>
      </c>
      <c r="J49" s="19"/>
      <c r="K49" s="19"/>
      <c r="L49" s="19"/>
      <c r="M49" s="19" t="s">
        <v>162</v>
      </c>
    </row>
    <row r="50" spans="1:13" x14ac:dyDescent="0.25">
      <c r="A50" s="18" t="s">
        <v>47</v>
      </c>
      <c r="B50" s="19">
        <v>2011</v>
      </c>
      <c r="C50" s="19" t="s">
        <v>103</v>
      </c>
      <c r="D50" s="19" t="s">
        <v>104</v>
      </c>
      <c r="E50" s="19" t="s">
        <v>163</v>
      </c>
      <c r="F50" s="19"/>
      <c r="G50" s="19">
        <v>0</v>
      </c>
      <c r="H50" s="19">
        <v>0.345719</v>
      </c>
      <c r="I50" s="19">
        <v>0</v>
      </c>
      <c r="J50" s="19"/>
      <c r="K50" s="19"/>
      <c r="L50" s="19"/>
      <c r="M50" s="19" t="s">
        <v>164</v>
      </c>
    </row>
    <row r="51" spans="1:13" x14ac:dyDescent="0.25">
      <c r="A51" s="18" t="s">
        <v>47</v>
      </c>
      <c r="B51" s="19">
        <v>2011</v>
      </c>
      <c r="C51" s="19" t="s">
        <v>55</v>
      </c>
      <c r="D51" s="19" t="s">
        <v>56</v>
      </c>
      <c r="E51" s="19" t="s">
        <v>165</v>
      </c>
      <c r="F51" s="19"/>
      <c r="G51" s="19">
        <v>0</v>
      </c>
      <c r="H51" s="19">
        <v>0.1728595</v>
      </c>
      <c r="I51" s="19">
        <v>0.1728595</v>
      </c>
      <c r="J51" s="19"/>
      <c r="K51" s="19"/>
      <c r="L51" s="19"/>
      <c r="M51" s="19" t="s">
        <v>166</v>
      </c>
    </row>
    <row r="52" spans="1:13" x14ac:dyDescent="0.25">
      <c r="A52" s="18" t="s">
        <v>47</v>
      </c>
      <c r="B52" s="19">
        <v>2011</v>
      </c>
      <c r="C52" s="19" t="s">
        <v>55</v>
      </c>
      <c r="D52" s="19" t="s">
        <v>56</v>
      </c>
      <c r="E52" s="19" t="s">
        <v>167</v>
      </c>
      <c r="F52" s="19"/>
      <c r="G52" s="19">
        <v>0</v>
      </c>
      <c r="H52" s="19">
        <v>0.1728595</v>
      </c>
      <c r="I52" s="19">
        <v>0</v>
      </c>
      <c r="J52" s="19"/>
      <c r="K52" s="19"/>
      <c r="L52" s="19"/>
      <c r="M52" s="19" t="s">
        <v>168</v>
      </c>
    </row>
    <row r="53" spans="1:13" x14ac:dyDescent="0.25">
      <c r="A53" s="18" t="s">
        <v>47</v>
      </c>
      <c r="B53" s="19">
        <v>2011</v>
      </c>
      <c r="C53" s="19" t="s">
        <v>55</v>
      </c>
      <c r="D53" s="19" t="s">
        <v>56</v>
      </c>
      <c r="E53" s="19" t="s">
        <v>169</v>
      </c>
      <c r="F53" s="19"/>
      <c r="G53" s="19">
        <v>0</v>
      </c>
      <c r="H53" s="19">
        <v>0.345719</v>
      </c>
      <c r="I53" s="19">
        <v>0</v>
      </c>
      <c r="J53" s="19"/>
      <c r="K53" s="19"/>
      <c r="L53" s="19"/>
      <c r="M53" s="19" t="s">
        <v>170</v>
      </c>
    </row>
    <row r="54" spans="1:13" x14ac:dyDescent="0.25">
      <c r="A54" s="18" t="s">
        <v>47</v>
      </c>
      <c r="B54" s="19">
        <v>2011</v>
      </c>
      <c r="C54" s="19" t="s">
        <v>55</v>
      </c>
      <c r="D54" s="19" t="s">
        <v>56</v>
      </c>
      <c r="E54" s="19" t="s">
        <v>171</v>
      </c>
      <c r="F54" s="19"/>
      <c r="G54" s="19">
        <v>0</v>
      </c>
      <c r="H54" s="19">
        <v>0.345719</v>
      </c>
      <c r="I54" s="19">
        <v>0.345719</v>
      </c>
      <c r="J54" s="19"/>
      <c r="K54" s="19"/>
      <c r="L54" s="19"/>
      <c r="M54" s="19" t="s">
        <v>172</v>
      </c>
    </row>
    <row r="55" spans="1:13" x14ac:dyDescent="0.25">
      <c r="A55" s="18" t="s">
        <v>47</v>
      </c>
      <c r="B55" s="19">
        <v>2011</v>
      </c>
      <c r="C55" s="19" t="s">
        <v>55</v>
      </c>
      <c r="D55" s="19" t="s">
        <v>56</v>
      </c>
      <c r="E55" s="19" t="s">
        <v>173</v>
      </c>
      <c r="F55" s="19"/>
      <c r="G55" s="19">
        <v>0</v>
      </c>
      <c r="H55" s="19">
        <v>0.345719</v>
      </c>
      <c r="I55" s="19">
        <v>0.17285950000000005</v>
      </c>
      <c r="J55" s="19"/>
      <c r="K55" s="19"/>
      <c r="L55" s="19"/>
      <c r="M55" s="19" t="s">
        <v>174</v>
      </c>
    </row>
    <row r="56" spans="1:13" x14ac:dyDescent="0.25">
      <c r="A56" s="18" t="s">
        <v>47</v>
      </c>
      <c r="B56" s="19">
        <v>2011</v>
      </c>
      <c r="C56" s="19" t="s">
        <v>55</v>
      </c>
      <c r="D56" s="19" t="s">
        <v>56</v>
      </c>
      <c r="E56" s="19" t="s">
        <v>175</v>
      </c>
      <c r="F56" s="19"/>
      <c r="G56" s="19">
        <v>0</v>
      </c>
      <c r="H56" s="19">
        <v>0.691438</v>
      </c>
      <c r="I56" s="19">
        <v>0.51857849999999983</v>
      </c>
      <c r="J56" s="19"/>
      <c r="K56" s="19"/>
      <c r="L56" s="19"/>
      <c r="M56" s="19" t="s">
        <v>176</v>
      </c>
    </row>
    <row r="57" spans="1:13" x14ac:dyDescent="0.25">
      <c r="A57" s="18" t="s">
        <v>47</v>
      </c>
      <c r="B57" s="19">
        <v>2011</v>
      </c>
      <c r="C57" s="19" t="s">
        <v>55</v>
      </c>
      <c r="D57" s="19" t="s">
        <v>56</v>
      </c>
      <c r="E57" s="19" t="s">
        <v>177</v>
      </c>
      <c r="F57" s="19"/>
      <c r="G57" s="19">
        <v>0</v>
      </c>
      <c r="H57" s="19">
        <v>0.86429749999999994</v>
      </c>
      <c r="I57" s="19">
        <v>0.51857850000000005</v>
      </c>
      <c r="J57" s="19"/>
      <c r="K57" s="19"/>
      <c r="L57" s="19"/>
      <c r="M57" s="19" t="s">
        <v>178</v>
      </c>
    </row>
    <row r="58" spans="1:13" x14ac:dyDescent="0.25">
      <c r="A58" s="18" t="s">
        <v>47</v>
      </c>
      <c r="B58" s="19">
        <v>2011</v>
      </c>
      <c r="C58" s="19" t="s">
        <v>134</v>
      </c>
      <c r="D58" s="19" t="s">
        <v>87</v>
      </c>
      <c r="E58" s="19" t="s">
        <v>179</v>
      </c>
      <c r="F58" s="19"/>
      <c r="G58" s="19">
        <v>0</v>
      </c>
      <c r="H58" s="19">
        <v>0.1728595</v>
      </c>
      <c r="I58" s="19">
        <v>0</v>
      </c>
      <c r="J58" s="19"/>
      <c r="K58" s="19"/>
      <c r="L58" s="19"/>
      <c r="M58" s="19" t="s">
        <v>180</v>
      </c>
    </row>
    <row r="59" spans="1:13" x14ac:dyDescent="0.25">
      <c r="A59" s="18" t="s">
        <v>47</v>
      </c>
      <c r="B59" s="19">
        <v>2011</v>
      </c>
      <c r="C59" s="19" t="s">
        <v>134</v>
      </c>
      <c r="D59" s="19" t="s">
        <v>87</v>
      </c>
      <c r="E59" s="19" t="s">
        <v>181</v>
      </c>
      <c r="F59" s="19"/>
      <c r="G59" s="19">
        <v>0</v>
      </c>
      <c r="H59" s="19">
        <v>0.1728595</v>
      </c>
      <c r="I59" s="19">
        <v>0</v>
      </c>
      <c r="J59" s="19"/>
      <c r="K59" s="19"/>
      <c r="L59" s="19"/>
      <c r="M59" s="19" t="s">
        <v>182</v>
      </c>
    </row>
    <row r="60" spans="1:13" x14ac:dyDescent="0.25">
      <c r="A60" s="18" t="s">
        <v>47</v>
      </c>
      <c r="B60" s="19">
        <v>2011</v>
      </c>
      <c r="C60" s="19" t="s">
        <v>134</v>
      </c>
      <c r="D60" s="19" t="s">
        <v>87</v>
      </c>
      <c r="E60" s="19" t="s">
        <v>183</v>
      </c>
      <c r="F60" s="19"/>
      <c r="G60" s="19">
        <v>0</v>
      </c>
      <c r="H60" s="19">
        <v>0</v>
      </c>
      <c r="I60" s="19">
        <v>0.1728595</v>
      </c>
      <c r="J60" s="19"/>
      <c r="K60" s="19"/>
      <c r="L60" s="19"/>
      <c r="M60" s="19" t="s">
        <v>184</v>
      </c>
    </row>
    <row r="61" spans="1:13" x14ac:dyDescent="0.25">
      <c r="A61" s="18" t="s">
        <v>47</v>
      </c>
      <c r="B61" s="19">
        <v>2011</v>
      </c>
      <c r="C61" s="19" t="s">
        <v>134</v>
      </c>
      <c r="D61" s="19" t="s">
        <v>87</v>
      </c>
      <c r="E61" s="19" t="s">
        <v>185</v>
      </c>
      <c r="F61" s="19"/>
      <c r="G61" s="19">
        <v>0</v>
      </c>
      <c r="H61" s="19">
        <v>0.1728595</v>
      </c>
      <c r="I61" s="19">
        <v>0.1728595</v>
      </c>
      <c r="J61" s="19"/>
      <c r="K61" s="19"/>
      <c r="L61" s="19"/>
      <c r="M61" s="19" t="s">
        <v>186</v>
      </c>
    </row>
    <row r="62" spans="1:13" x14ac:dyDescent="0.25">
      <c r="A62" s="18" t="s">
        <v>47</v>
      </c>
      <c r="B62" s="19">
        <v>2011</v>
      </c>
      <c r="C62" s="19" t="s">
        <v>134</v>
      </c>
      <c r="D62" s="19" t="s">
        <v>87</v>
      </c>
      <c r="E62" s="19" t="s">
        <v>187</v>
      </c>
      <c r="F62" s="19"/>
      <c r="G62" s="19">
        <v>0</v>
      </c>
      <c r="H62" s="19">
        <v>0.691438</v>
      </c>
      <c r="I62" s="19">
        <v>0</v>
      </c>
      <c r="J62" s="19"/>
      <c r="K62" s="19"/>
      <c r="L62" s="19"/>
      <c r="M62" s="19" t="s">
        <v>188</v>
      </c>
    </row>
    <row r="63" spans="1:13" x14ac:dyDescent="0.25">
      <c r="A63" s="18" t="s">
        <v>47</v>
      </c>
      <c r="B63" s="19">
        <v>2011</v>
      </c>
      <c r="C63" s="19" t="s">
        <v>134</v>
      </c>
      <c r="D63" s="19" t="s">
        <v>87</v>
      </c>
      <c r="E63" s="19" t="s">
        <v>189</v>
      </c>
      <c r="F63" s="19"/>
      <c r="G63" s="19">
        <v>0</v>
      </c>
      <c r="H63" s="19">
        <v>0.345719</v>
      </c>
      <c r="I63" s="19">
        <v>0</v>
      </c>
      <c r="J63" s="19"/>
      <c r="K63" s="19"/>
      <c r="L63" s="19"/>
      <c r="M63" s="19" t="s">
        <v>190</v>
      </c>
    </row>
    <row r="64" spans="1:13" x14ac:dyDescent="0.25">
      <c r="A64" s="18" t="s">
        <v>47</v>
      </c>
      <c r="B64" s="19">
        <v>2011</v>
      </c>
      <c r="C64" s="19" t="s">
        <v>59</v>
      </c>
      <c r="D64" s="19" t="s">
        <v>60</v>
      </c>
      <c r="E64" s="19" t="s">
        <v>191</v>
      </c>
      <c r="F64" s="19"/>
      <c r="G64" s="19">
        <v>0.96801320000000002</v>
      </c>
      <c r="H64" s="19">
        <v>0</v>
      </c>
      <c r="I64" s="19">
        <v>0</v>
      </c>
      <c r="J64" s="19"/>
      <c r="K64" s="19"/>
      <c r="L64" s="19"/>
      <c r="M64" s="19" t="s">
        <v>192</v>
      </c>
    </row>
    <row r="65" spans="1:13" x14ac:dyDescent="0.25">
      <c r="A65" s="18" t="s">
        <v>47</v>
      </c>
      <c r="B65" s="19">
        <v>2011</v>
      </c>
      <c r="C65" s="19" t="s">
        <v>69</v>
      </c>
      <c r="D65" s="19" t="s">
        <v>70</v>
      </c>
      <c r="E65" s="19" t="s">
        <v>193</v>
      </c>
      <c r="F65" s="19"/>
      <c r="G65" s="19">
        <v>0</v>
      </c>
      <c r="H65" s="19">
        <v>0.1728595</v>
      </c>
      <c r="I65" s="19">
        <v>0</v>
      </c>
      <c r="J65" s="19"/>
      <c r="K65" s="19"/>
      <c r="L65" s="19"/>
      <c r="M65" s="19" t="s">
        <v>194</v>
      </c>
    </row>
    <row r="66" spans="1:13" x14ac:dyDescent="0.25">
      <c r="A66" s="18" t="s">
        <v>47</v>
      </c>
      <c r="B66" s="19">
        <v>2011</v>
      </c>
      <c r="C66" s="19" t="s">
        <v>141</v>
      </c>
      <c r="D66" s="19" t="s">
        <v>142</v>
      </c>
      <c r="E66" s="19" t="s">
        <v>195</v>
      </c>
      <c r="F66" s="19"/>
      <c r="G66" s="19">
        <v>0.86429749999999994</v>
      </c>
      <c r="H66" s="19">
        <v>-0.86429749999999994</v>
      </c>
      <c r="I66" s="19">
        <v>0</v>
      </c>
      <c r="J66" s="19"/>
      <c r="K66" s="19"/>
      <c r="L66" s="19"/>
      <c r="M66" s="19" t="s">
        <v>196</v>
      </c>
    </row>
    <row r="67" spans="1:13" x14ac:dyDescent="0.25">
      <c r="A67" s="18" t="s">
        <v>47</v>
      </c>
      <c r="B67" s="19">
        <v>2011</v>
      </c>
      <c r="C67" s="19" t="s">
        <v>141</v>
      </c>
      <c r="D67" s="19" t="s">
        <v>142</v>
      </c>
      <c r="E67" s="19" t="s">
        <v>197</v>
      </c>
      <c r="F67" s="19"/>
      <c r="G67" s="19">
        <v>0</v>
      </c>
      <c r="H67" s="19">
        <v>0.1728595</v>
      </c>
      <c r="I67" s="19">
        <v>0</v>
      </c>
      <c r="J67" s="19"/>
      <c r="K67" s="19"/>
      <c r="L67" s="19"/>
      <c r="M67" s="19" t="s">
        <v>198</v>
      </c>
    </row>
    <row r="68" spans="1:13" x14ac:dyDescent="0.25">
      <c r="A68" s="18" t="s">
        <v>47</v>
      </c>
      <c r="B68" s="19">
        <v>2011</v>
      </c>
      <c r="C68" s="19" t="s">
        <v>48</v>
      </c>
      <c r="D68" s="19" t="s">
        <v>49</v>
      </c>
      <c r="E68" s="19" t="s">
        <v>199</v>
      </c>
      <c r="F68" s="19"/>
      <c r="G68" s="19">
        <v>0</v>
      </c>
      <c r="H68" s="19">
        <v>0.51857849999999994</v>
      </c>
      <c r="I68" s="19">
        <v>0.51857849999999994</v>
      </c>
      <c r="J68" s="19"/>
      <c r="K68" s="19"/>
      <c r="L68" s="19"/>
      <c r="M68" s="19" t="s">
        <v>200</v>
      </c>
    </row>
    <row r="69" spans="1:13" x14ac:dyDescent="0.25">
      <c r="A69" s="18" t="s">
        <v>47</v>
      </c>
      <c r="B69" s="19">
        <v>2011</v>
      </c>
      <c r="C69" s="19" t="s">
        <v>52</v>
      </c>
      <c r="D69" s="19" t="s">
        <v>53</v>
      </c>
      <c r="E69" s="19" t="s">
        <v>201</v>
      </c>
      <c r="F69" s="19"/>
      <c r="G69" s="19">
        <v>0</v>
      </c>
      <c r="H69" s="19">
        <v>0.1728595</v>
      </c>
      <c r="I69" s="19">
        <v>0.1728595</v>
      </c>
      <c r="J69" s="19"/>
      <c r="K69" s="19"/>
      <c r="L69" s="19"/>
      <c r="M69" s="19" t="s">
        <v>202</v>
      </c>
    </row>
    <row r="70" spans="1:13" x14ac:dyDescent="0.25">
      <c r="A70" s="18" t="s">
        <v>47</v>
      </c>
      <c r="B70" s="19">
        <v>2011</v>
      </c>
      <c r="C70" s="19" t="s">
        <v>52</v>
      </c>
      <c r="D70" s="19" t="s">
        <v>53</v>
      </c>
      <c r="E70" s="19" t="s">
        <v>203</v>
      </c>
      <c r="F70" s="19"/>
      <c r="G70" s="19">
        <v>0</v>
      </c>
      <c r="H70" s="19">
        <v>1.2100164999999998</v>
      </c>
      <c r="I70" s="19">
        <v>0</v>
      </c>
      <c r="J70" s="19"/>
      <c r="K70" s="19"/>
      <c r="L70" s="19"/>
      <c r="M70" s="19" t="s">
        <v>204</v>
      </c>
    </row>
    <row r="71" spans="1:13" x14ac:dyDescent="0.25">
      <c r="A71" s="18" t="s">
        <v>47</v>
      </c>
      <c r="B71" s="19">
        <v>2011</v>
      </c>
      <c r="C71" s="19" t="s">
        <v>205</v>
      </c>
      <c r="D71" s="19" t="s">
        <v>206</v>
      </c>
      <c r="E71" s="19" t="s">
        <v>207</v>
      </c>
      <c r="F71" s="19"/>
      <c r="G71" s="19">
        <v>0</v>
      </c>
      <c r="H71" s="19">
        <v>0.1728595</v>
      </c>
      <c r="I71" s="19">
        <v>0.1728595</v>
      </c>
      <c r="J71" s="19"/>
      <c r="K71" s="19"/>
      <c r="L71" s="19"/>
      <c r="M71" s="19" t="s">
        <v>208</v>
      </c>
    </row>
    <row r="72" spans="1:13" x14ac:dyDescent="0.25">
      <c r="A72" s="18" t="s">
        <v>47</v>
      </c>
      <c r="B72" s="19">
        <v>2011</v>
      </c>
      <c r="C72" s="19" t="s">
        <v>77</v>
      </c>
      <c r="D72" s="19" t="s">
        <v>78</v>
      </c>
      <c r="E72" s="19" t="s">
        <v>209</v>
      </c>
      <c r="F72" s="19"/>
      <c r="G72" s="19">
        <v>0</v>
      </c>
      <c r="H72" s="19">
        <v>0.1728595</v>
      </c>
      <c r="I72" s="19">
        <v>0</v>
      </c>
      <c r="J72" s="19"/>
      <c r="K72" s="19"/>
      <c r="L72" s="19"/>
      <c r="M72" s="19" t="s">
        <v>210</v>
      </c>
    </row>
    <row r="73" spans="1:13" x14ac:dyDescent="0.25">
      <c r="A73" s="18" t="s">
        <v>47</v>
      </c>
      <c r="B73" s="19">
        <v>2012</v>
      </c>
      <c r="C73" s="19" t="s">
        <v>103</v>
      </c>
      <c r="D73" s="19" t="s">
        <v>104</v>
      </c>
      <c r="E73" s="19" t="s">
        <v>211</v>
      </c>
      <c r="F73" s="19"/>
      <c r="G73" s="19">
        <v>0</v>
      </c>
      <c r="H73" s="19">
        <v>-1.3690096000000003</v>
      </c>
      <c r="I73" s="19"/>
      <c r="J73" s="19"/>
      <c r="K73" s="19"/>
      <c r="L73" s="19"/>
      <c r="M73" s="19" t="s">
        <v>212</v>
      </c>
    </row>
    <row r="74" spans="1:13" x14ac:dyDescent="0.25">
      <c r="A74" s="18" t="s">
        <v>47</v>
      </c>
      <c r="B74" s="19">
        <v>2012</v>
      </c>
      <c r="C74" s="19" t="s">
        <v>103</v>
      </c>
      <c r="D74" s="19" t="s">
        <v>104</v>
      </c>
      <c r="E74" s="19" t="s">
        <v>213</v>
      </c>
      <c r="F74" s="19"/>
      <c r="G74" s="19">
        <v>0</v>
      </c>
      <c r="H74" s="19">
        <v>0.68450480000000014</v>
      </c>
      <c r="I74" s="19"/>
      <c r="J74" s="19"/>
      <c r="K74" s="19"/>
      <c r="L74" s="19"/>
      <c r="M74" s="19" t="s">
        <v>212</v>
      </c>
    </row>
    <row r="75" spans="1:13" x14ac:dyDescent="0.25">
      <c r="A75" s="18" t="s">
        <v>47</v>
      </c>
      <c r="B75" s="19">
        <v>2012</v>
      </c>
      <c r="C75" s="19" t="s">
        <v>55</v>
      </c>
      <c r="D75" s="19" t="s">
        <v>56</v>
      </c>
      <c r="E75" s="19" t="s">
        <v>76</v>
      </c>
      <c r="F75" s="19"/>
      <c r="G75" s="19">
        <v>0</v>
      </c>
      <c r="H75" s="19">
        <v>0.17112620000000003</v>
      </c>
      <c r="I75" s="19"/>
      <c r="J75" s="19"/>
      <c r="K75" s="19"/>
      <c r="L75" s="19"/>
      <c r="M75" s="19" t="s">
        <v>212</v>
      </c>
    </row>
    <row r="76" spans="1:13" x14ac:dyDescent="0.25">
      <c r="A76" s="18" t="s">
        <v>47</v>
      </c>
      <c r="B76" s="19">
        <v>2012</v>
      </c>
      <c r="C76" s="19" t="s">
        <v>55</v>
      </c>
      <c r="D76" s="19" t="s">
        <v>56</v>
      </c>
      <c r="E76" s="19" t="s">
        <v>214</v>
      </c>
      <c r="F76" s="19"/>
      <c r="G76" s="19">
        <v>0</v>
      </c>
      <c r="H76" s="19">
        <v>0.17112620000000003</v>
      </c>
      <c r="I76" s="19"/>
      <c r="J76" s="19"/>
      <c r="K76" s="19"/>
      <c r="L76" s="19"/>
      <c r="M76" s="19" t="s">
        <v>212</v>
      </c>
    </row>
    <row r="77" spans="1:13" x14ac:dyDescent="0.25">
      <c r="A77" s="18" t="s">
        <v>47</v>
      </c>
      <c r="B77" s="19">
        <v>2012</v>
      </c>
      <c r="C77" s="19" t="s">
        <v>134</v>
      </c>
      <c r="D77" s="19" t="s">
        <v>87</v>
      </c>
      <c r="E77" s="19" t="s">
        <v>215</v>
      </c>
      <c r="F77" s="19"/>
      <c r="G77" s="19">
        <v>0</v>
      </c>
      <c r="H77" s="19">
        <v>1.7112620000000001</v>
      </c>
      <c r="I77" s="19"/>
      <c r="J77" s="19"/>
      <c r="K77" s="19"/>
      <c r="L77" s="19"/>
      <c r="M77" s="19" t="s">
        <v>212</v>
      </c>
    </row>
    <row r="78" spans="1:13" x14ac:dyDescent="0.25">
      <c r="A78" s="18" t="s">
        <v>47</v>
      </c>
      <c r="B78" s="19">
        <v>2012</v>
      </c>
      <c r="C78" s="19" t="s">
        <v>59</v>
      </c>
      <c r="D78" s="19" t="s">
        <v>60</v>
      </c>
      <c r="E78" s="19" t="s">
        <v>216</v>
      </c>
      <c r="F78" s="19"/>
      <c r="G78" s="19">
        <v>1.3690096000000003</v>
      </c>
      <c r="H78" s="19">
        <v>0</v>
      </c>
      <c r="I78" s="19"/>
      <c r="J78" s="19"/>
      <c r="K78" s="19"/>
      <c r="L78" s="19"/>
      <c r="M78" s="19" t="s">
        <v>212</v>
      </c>
    </row>
    <row r="79" spans="1:13" x14ac:dyDescent="0.25">
      <c r="A79" s="18" t="s">
        <v>47</v>
      </c>
      <c r="B79" s="19">
        <v>2012</v>
      </c>
      <c r="C79" s="19" t="s">
        <v>141</v>
      </c>
      <c r="D79" s="19" t="s">
        <v>142</v>
      </c>
      <c r="E79" s="19" t="s">
        <v>217</v>
      </c>
      <c r="F79" s="19"/>
      <c r="G79" s="19">
        <v>0</v>
      </c>
      <c r="H79" s="19">
        <v>1.3690096000000003</v>
      </c>
      <c r="I79" s="19"/>
      <c r="J79" s="19"/>
      <c r="K79" s="19"/>
      <c r="L79" s="19"/>
      <c r="M79" s="19" t="s">
        <v>212</v>
      </c>
    </row>
    <row r="80" spans="1:13" x14ac:dyDescent="0.25">
      <c r="A80" s="18" t="s">
        <v>47</v>
      </c>
      <c r="B80" s="19">
        <v>2012</v>
      </c>
      <c r="C80" s="19" t="s">
        <v>48</v>
      </c>
      <c r="D80" s="19" t="s">
        <v>49</v>
      </c>
      <c r="E80" s="19" t="s">
        <v>218</v>
      </c>
      <c r="F80" s="19"/>
      <c r="G80" s="19">
        <v>0</v>
      </c>
      <c r="H80" s="19">
        <v>1.3690096000000003</v>
      </c>
      <c r="I80" s="19"/>
      <c r="J80" s="19"/>
      <c r="K80" s="19"/>
      <c r="L80" s="19"/>
      <c r="M80" s="19" t="s">
        <v>212</v>
      </c>
    </row>
    <row r="81" spans="1:13" x14ac:dyDescent="0.25">
      <c r="A81" s="18" t="s">
        <v>47</v>
      </c>
      <c r="B81" s="19">
        <v>2012</v>
      </c>
      <c r="C81" s="19" t="s">
        <v>52</v>
      </c>
      <c r="D81" s="19" t="s">
        <v>53</v>
      </c>
      <c r="E81" s="19" t="s">
        <v>219</v>
      </c>
      <c r="F81" s="19"/>
      <c r="G81" s="19">
        <v>0</v>
      </c>
      <c r="H81" s="19">
        <v>0.17112620000000003</v>
      </c>
      <c r="I81" s="19"/>
      <c r="J81" s="19"/>
      <c r="K81" s="19"/>
      <c r="L81" s="19"/>
      <c r="M81" s="19" t="s">
        <v>212</v>
      </c>
    </row>
    <row r="82" spans="1:13" x14ac:dyDescent="0.25">
      <c r="A82" s="18" t="s">
        <v>47</v>
      </c>
      <c r="B82" s="19">
        <v>2012</v>
      </c>
      <c r="C82" s="19" t="s">
        <v>77</v>
      </c>
      <c r="D82" s="19" t="s">
        <v>78</v>
      </c>
      <c r="E82" s="19" t="s">
        <v>220</v>
      </c>
      <c r="F82" s="19"/>
      <c r="G82" s="19">
        <v>0</v>
      </c>
      <c r="H82" s="19">
        <v>0.17112620000000003</v>
      </c>
      <c r="I82" s="19"/>
      <c r="J82" s="19"/>
      <c r="K82" s="19"/>
      <c r="L82" s="19"/>
      <c r="M82" s="19" t="s">
        <v>212</v>
      </c>
    </row>
    <row r="83" spans="1:13" x14ac:dyDescent="0.25">
      <c r="A83" s="18" t="s">
        <v>47</v>
      </c>
      <c r="B83" s="19">
        <v>2012</v>
      </c>
      <c r="C83" s="19" t="s">
        <v>77</v>
      </c>
      <c r="D83" s="19" t="s">
        <v>78</v>
      </c>
      <c r="E83" s="19" t="s">
        <v>221</v>
      </c>
      <c r="F83" s="19"/>
      <c r="G83" s="19">
        <v>0.68450480000000014</v>
      </c>
      <c r="H83" s="19">
        <v>0</v>
      </c>
      <c r="I83" s="19"/>
      <c r="J83" s="19"/>
      <c r="K83" s="19"/>
      <c r="L83" s="19"/>
      <c r="M83" s="19" t="s">
        <v>212</v>
      </c>
    </row>
    <row r="84" spans="1:13" x14ac:dyDescent="0.25">
      <c r="A84" s="18" t="s">
        <v>47</v>
      </c>
      <c r="B84" s="19">
        <v>2012</v>
      </c>
      <c r="C84" s="19" t="s">
        <v>205</v>
      </c>
      <c r="D84" s="19" t="s">
        <v>206</v>
      </c>
      <c r="E84" s="19" t="s">
        <v>222</v>
      </c>
      <c r="F84" s="19"/>
      <c r="G84" s="19">
        <v>0</v>
      </c>
      <c r="H84" s="19">
        <v>0.68450480000000014</v>
      </c>
      <c r="I84" s="19"/>
      <c r="J84" s="19"/>
      <c r="K84" s="19"/>
      <c r="L84" s="19"/>
      <c r="M84" s="19" t="s">
        <v>212</v>
      </c>
    </row>
    <row r="85" spans="1:13" x14ac:dyDescent="0.25">
      <c r="A85" s="18" t="s">
        <v>47</v>
      </c>
      <c r="B85" s="19">
        <v>2013</v>
      </c>
      <c r="C85" s="19" t="s">
        <v>59</v>
      </c>
      <c r="D85" s="19" t="s">
        <v>60</v>
      </c>
      <c r="E85" s="19" t="s">
        <v>223</v>
      </c>
      <c r="F85" s="19"/>
      <c r="G85" s="19">
        <v>0.16510749999999999</v>
      </c>
      <c r="H85" s="19">
        <v>0</v>
      </c>
      <c r="I85" s="19"/>
      <c r="J85" s="19"/>
      <c r="K85" s="19"/>
      <c r="L85" s="19"/>
      <c r="M85" s="19" t="s">
        <v>224</v>
      </c>
    </row>
    <row r="86" spans="1:13" x14ac:dyDescent="0.25">
      <c r="A86" s="18" t="s">
        <v>47</v>
      </c>
      <c r="B86" s="19">
        <v>2013</v>
      </c>
      <c r="C86" s="19" t="s">
        <v>77</v>
      </c>
      <c r="D86" s="19" t="s">
        <v>78</v>
      </c>
      <c r="E86" s="19" t="s">
        <v>225</v>
      </c>
      <c r="F86" s="19"/>
      <c r="G86" s="19">
        <v>0.66042999999999996</v>
      </c>
      <c r="H86" s="19">
        <v>-0.66042999999999996</v>
      </c>
      <c r="I86" s="19"/>
      <c r="J86" s="19"/>
      <c r="K86" s="19"/>
      <c r="L86" s="19"/>
      <c r="M86" s="19" t="s">
        <v>224</v>
      </c>
    </row>
    <row r="87" spans="1:13" x14ac:dyDescent="0.25">
      <c r="A87" s="18" t="s">
        <v>47</v>
      </c>
      <c r="B87" s="19">
        <v>2014</v>
      </c>
      <c r="C87" s="19" t="s">
        <v>103</v>
      </c>
      <c r="D87" s="19" t="s">
        <v>104</v>
      </c>
      <c r="E87" s="19" t="s">
        <v>226</v>
      </c>
      <c r="F87" s="19"/>
      <c r="G87" s="19">
        <v>0</v>
      </c>
      <c r="H87" s="19">
        <v>-7.0000000000000007E-2</v>
      </c>
      <c r="I87" s="19"/>
      <c r="J87" s="19"/>
      <c r="K87" s="19"/>
      <c r="L87" s="19"/>
      <c r="M87" s="19" t="s">
        <v>227</v>
      </c>
    </row>
    <row r="88" spans="1:13" x14ac:dyDescent="0.25">
      <c r="A88" s="18" t="s">
        <v>47</v>
      </c>
      <c r="B88" s="19">
        <v>2014</v>
      </c>
      <c r="C88" s="19" t="s">
        <v>103</v>
      </c>
      <c r="D88" s="19" t="s">
        <v>104</v>
      </c>
      <c r="E88" s="19" t="s">
        <v>228</v>
      </c>
      <c r="F88" s="19"/>
      <c r="G88" s="19">
        <v>0.626</v>
      </c>
      <c r="H88" s="19">
        <v>0</v>
      </c>
      <c r="I88" s="19"/>
      <c r="J88" s="19"/>
      <c r="K88" s="19"/>
      <c r="L88" s="19"/>
      <c r="M88" s="19" t="s">
        <v>229</v>
      </c>
    </row>
    <row r="89" spans="1:13" x14ac:dyDescent="0.25">
      <c r="A89" s="18" t="s">
        <v>47</v>
      </c>
      <c r="B89" s="19">
        <v>2014</v>
      </c>
      <c r="C89" s="19" t="s">
        <v>55</v>
      </c>
      <c r="D89" s="19" t="s">
        <v>56</v>
      </c>
      <c r="E89" s="19" t="s">
        <v>230</v>
      </c>
      <c r="F89" s="19"/>
      <c r="G89" s="19">
        <v>0</v>
      </c>
      <c r="H89" s="19">
        <v>0.14000000000000001</v>
      </c>
      <c r="I89" s="19"/>
      <c r="J89" s="19"/>
      <c r="K89" s="19"/>
      <c r="L89" s="19"/>
      <c r="M89" s="19" t="s">
        <v>231</v>
      </c>
    </row>
    <row r="90" spans="1:13" x14ac:dyDescent="0.25">
      <c r="A90" s="18" t="s">
        <v>47</v>
      </c>
      <c r="B90" s="19">
        <v>2014</v>
      </c>
      <c r="C90" s="19" t="s">
        <v>55</v>
      </c>
      <c r="D90" s="19" t="s">
        <v>56</v>
      </c>
      <c r="E90" s="19" t="s">
        <v>232</v>
      </c>
      <c r="F90" s="19"/>
      <c r="G90" s="19">
        <v>0</v>
      </c>
      <c r="H90" s="19">
        <v>4.8000000000000001E-2</v>
      </c>
      <c r="I90" s="19"/>
      <c r="J90" s="19"/>
      <c r="K90" s="19"/>
      <c r="L90" s="19"/>
      <c r="M90" s="19" t="s">
        <v>233</v>
      </c>
    </row>
    <row r="91" spans="1:13" x14ac:dyDescent="0.25">
      <c r="A91" s="18" t="s">
        <v>47</v>
      </c>
      <c r="B91" s="19">
        <v>2014</v>
      </c>
      <c r="C91" s="19" t="s">
        <v>55</v>
      </c>
      <c r="D91" s="19" t="s">
        <v>56</v>
      </c>
      <c r="E91" s="19" t="s">
        <v>234</v>
      </c>
      <c r="F91" s="19"/>
      <c r="G91" s="19">
        <v>0</v>
      </c>
      <c r="H91" s="19">
        <v>4.9000000000000002E-2</v>
      </c>
      <c r="I91" s="19"/>
      <c r="J91" s="19"/>
      <c r="K91" s="19"/>
      <c r="L91" s="19"/>
      <c r="M91" s="19" t="s">
        <v>235</v>
      </c>
    </row>
    <row r="92" spans="1:13" x14ac:dyDescent="0.25">
      <c r="A92" s="18" t="s">
        <v>47</v>
      </c>
      <c r="B92" s="19">
        <v>2014</v>
      </c>
      <c r="C92" s="19" t="s">
        <v>55</v>
      </c>
      <c r="D92" s="19" t="s">
        <v>56</v>
      </c>
      <c r="E92" s="19" t="s">
        <v>236</v>
      </c>
      <c r="F92" s="19"/>
      <c r="G92" s="19">
        <v>0</v>
      </c>
      <c r="H92" s="19">
        <v>0.17899999999999999</v>
      </c>
      <c r="I92" s="19"/>
      <c r="J92" s="19"/>
      <c r="K92" s="19"/>
      <c r="L92" s="19"/>
      <c r="M92" s="19" t="s">
        <v>237</v>
      </c>
    </row>
    <row r="93" spans="1:13" x14ac:dyDescent="0.25">
      <c r="A93" s="18" t="s">
        <v>47</v>
      </c>
      <c r="B93" s="19">
        <v>2014</v>
      </c>
      <c r="C93" s="19" t="s">
        <v>55</v>
      </c>
      <c r="D93" s="19" t="s">
        <v>56</v>
      </c>
      <c r="E93" s="19" t="s">
        <v>238</v>
      </c>
      <c r="F93" s="19"/>
      <c r="G93" s="19">
        <v>0</v>
      </c>
      <c r="H93" s="19">
        <v>0.13800000000000001</v>
      </c>
      <c r="I93" s="19"/>
      <c r="J93" s="19"/>
      <c r="K93" s="19"/>
      <c r="L93" s="19"/>
      <c r="M93" s="19" t="s">
        <v>239</v>
      </c>
    </row>
    <row r="94" spans="1:13" x14ac:dyDescent="0.25">
      <c r="A94" s="18" t="s">
        <v>47</v>
      </c>
      <c r="B94" s="19">
        <v>2014</v>
      </c>
      <c r="C94" s="19" t="s">
        <v>55</v>
      </c>
      <c r="D94" s="19" t="s">
        <v>56</v>
      </c>
      <c r="E94" s="19" t="s">
        <v>240</v>
      </c>
      <c r="F94" s="19"/>
      <c r="G94" s="19">
        <v>1.4419999999999999</v>
      </c>
      <c r="H94" s="19">
        <v>0</v>
      </c>
      <c r="I94" s="19"/>
      <c r="J94" s="19"/>
      <c r="K94" s="19"/>
      <c r="L94" s="19"/>
      <c r="M94" s="19" t="s">
        <v>241</v>
      </c>
    </row>
    <row r="95" spans="1:13" x14ac:dyDescent="0.25">
      <c r="A95" s="18" t="s">
        <v>47</v>
      </c>
      <c r="B95" s="19">
        <v>2014</v>
      </c>
      <c r="C95" s="19" t="s">
        <v>134</v>
      </c>
      <c r="D95" s="19" t="s">
        <v>87</v>
      </c>
      <c r="E95" s="19" t="s">
        <v>242</v>
      </c>
      <c r="F95" s="19"/>
      <c r="G95" s="19">
        <v>0</v>
      </c>
      <c r="H95" s="19">
        <v>4.9000000000000002E-2</v>
      </c>
      <c r="I95" s="19"/>
      <c r="J95" s="19"/>
      <c r="K95" s="19"/>
      <c r="L95" s="19"/>
      <c r="M95" s="19" t="s">
        <v>243</v>
      </c>
    </row>
    <row r="96" spans="1:13" x14ac:dyDescent="0.25">
      <c r="A96" s="18" t="s">
        <v>47</v>
      </c>
      <c r="B96" s="19">
        <v>2014</v>
      </c>
      <c r="C96" s="19" t="s">
        <v>134</v>
      </c>
      <c r="D96" s="19" t="s">
        <v>87</v>
      </c>
      <c r="E96" s="19" t="s">
        <v>244</v>
      </c>
      <c r="F96" s="19"/>
      <c r="G96" s="19">
        <v>0</v>
      </c>
      <c r="H96" s="19">
        <v>-0.56100000000000005</v>
      </c>
      <c r="I96" s="19"/>
      <c r="J96" s="19"/>
      <c r="K96" s="19"/>
      <c r="L96" s="19"/>
      <c r="M96" s="19" t="s">
        <v>245</v>
      </c>
    </row>
    <row r="97" spans="1:13" x14ac:dyDescent="0.25">
      <c r="A97" s="18" t="s">
        <v>47</v>
      </c>
      <c r="B97" s="19">
        <v>2014</v>
      </c>
      <c r="C97" s="19" t="s">
        <v>134</v>
      </c>
      <c r="D97" s="19" t="s">
        <v>87</v>
      </c>
      <c r="E97" s="19" t="s">
        <v>246</v>
      </c>
      <c r="F97" s="19"/>
      <c r="G97" s="19">
        <v>0</v>
      </c>
      <c r="H97" s="19">
        <v>0.05</v>
      </c>
      <c r="I97" s="19"/>
      <c r="J97" s="19"/>
      <c r="K97" s="19"/>
      <c r="L97" s="19"/>
      <c r="M97" s="19" t="s">
        <v>247</v>
      </c>
    </row>
    <row r="98" spans="1:13" x14ac:dyDescent="0.25">
      <c r="A98" s="18" t="s">
        <v>47</v>
      </c>
      <c r="B98" s="19">
        <v>2014</v>
      </c>
      <c r="C98" s="19" t="s">
        <v>134</v>
      </c>
      <c r="D98" s="19" t="s">
        <v>87</v>
      </c>
      <c r="E98" s="19" t="s">
        <v>248</v>
      </c>
      <c r="F98" s="19"/>
      <c r="G98" s="19">
        <v>0</v>
      </c>
      <c r="H98" s="19">
        <v>7.4999999999999997E-2</v>
      </c>
      <c r="I98" s="19"/>
      <c r="J98" s="19"/>
      <c r="K98" s="19"/>
      <c r="L98" s="19"/>
      <c r="M98" s="19" t="s">
        <v>249</v>
      </c>
    </row>
    <row r="99" spans="1:13" x14ac:dyDescent="0.25">
      <c r="A99" s="18" t="s">
        <v>47</v>
      </c>
      <c r="B99" s="19">
        <v>2014</v>
      </c>
      <c r="C99" s="19" t="s">
        <v>134</v>
      </c>
      <c r="D99" s="19" t="s">
        <v>87</v>
      </c>
      <c r="E99" s="19" t="s">
        <v>250</v>
      </c>
      <c r="F99" s="19"/>
      <c r="G99" s="19">
        <v>0.18</v>
      </c>
      <c r="H99" s="19">
        <v>-0.18</v>
      </c>
      <c r="I99" s="19"/>
      <c r="J99" s="19"/>
      <c r="K99" s="19"/>
      <c r="L99" s="19"/>
      <c r="M99" s="19" t="s">
        <v>251</v>
      </c>
    </row>
    <row r="100" spans="1:13" x14ac:dyDescent="0.25">
      <c r="A100" s="18" t="s">
        <v>47</v>
      </c>
      <c r="B100" s="19">
        <v>2014</v>
      </c>
      <c r="C100" s="19" t="s">
        <v>134</v>
      </c>
      <c r="D100" s="19" t="s">
        <v>87</v>
      </c>
      <c r="E100" s="19" t="s">
        <v>252</v>
      </c>
      <c r="F100" s="19"/>
      <c r="G100" s="19">
        <v>0.13</v>
      </c>
      <c r="H100" s="19">
        <v>-0.13</v>
      </c>
      <c r="I100" s="19"/>
      <c r="J100" s="19"/>
      <c r="K100" s="19"/>
      <c r="L100" s="19"/>
      <c r="M100" s="19" t="s">
        <v>253</v>
      </c>
    </row>
    <row r="101" spans="1:13" x14ac:dyDescent="0.25">
      <c r="A101" s="18" t="s">
        <v>47</v>
      </c>
      <c r="B101" s="19">
        <v>2014</v>
      </c>
      <c r="C101" s="19" t="s">
        <v>134</v>
      </c>
      <c r="D101" s="19" t="s">
        <v>87</v>
      </c>
      <c r="E101" s="19" t="s">
        <v>254</v>
      </c>
      <c r="F101" s="19"/>
      <c r="G101" s="19">
        <v>0.04</v>
      </c>
      <c r="H101" s="19">
        <v>-0.04</v>
      </c>
      <c r="I101" s="19"/>
      <c r="J101" s="19"/>
      <c r="K101" s="19"/>
      <c r="L101" s="19"/>
      <c r="M101" s="19" t="s">
        <v>255</v>
      </c>
    </row>
    <row r="102" spans="1:13" x14ac:dyDescent="0.25">
      <c r="A102" s="18" t="s">
        <v>47</v>
      </c>
      <c r="B102" s="19">
        <v>2014</v>
      </c>
      <c r="C102" s="19" t="s">
        <v>134</v>
      </c>
      <c r="D102" s="19" t="s">
        <v>87</v>
      </c>
      <c r="E102" s="19" t="s">
        <v>256</v>
      </c>
      <c r="F102" s="19"/>
      <c r="G102" s="19">
        <v>0.06</v>
      </c>
      <c r="H102" s="19">
        <v>-0.06</v>
      </c>
      <c r="I102" s="19"/>
      <c r="J102" s="19"/>
      <c r="K102" s="19"/>
      <c r="L102" s="19"/>
      <c r="M102" s="19" t="s">
        <v>257</v>
      </c>
    </row>
    <row r="103" spans="1:13" x14ac:dyDescent="0.25">
      <c r="A103" s="18" t="s">
        <v>47</v>
      </c>
      <c r="B103" s="19">
        <v>2014</v>
      </c>
      <c r="C103" s="19" t="s">
        <v>134</v>
      </c>
      <c r="D103" s="19" t="s">
        <v>87</v>
      </c>
      <c r="E103" s="19" t="s">
        <v>258</v>
      </c>
      <c r="F103" s="19"/>
      <c r="G103" s="19">
        <v>5.0000000000000001E-3</v>
      </c>
      <c r="H103" s="19">
        <v>0</v>
      </c>
      <c r="I103" s="19"/>
      <c r="J103" s="19"/>
      <c r="K103" s="19"/>
      <c r="L103" s="19"/>
      <c r="M103" s="19" t="s">
        <v>259</v>
      </c>
    </row>
    <row r="104" spans="1:13" x14ac:dyDescent="0.25">
      <c r="A104" s="18" t="s">
        <v>47</v>
      </c>
      <c r="B104" s="19">
        <v>2014</v>
      </c>
      <c r="C104" s="19" t="s">
        <v>134</v>
      </c>
      <c r="D104" s="19" t="s">
        <v>87</v>
      </c>
      <c r="E104" s="19" t="s">
        <v>260</v>
      </c>
      <c r="F104" s="19"/>
      <c r="G104" s="19">
        <v>0.04</v>
      </c>
      <c r="H104" s="19">
        <v>0</v>
      </c>
      <c r="I104" s="19"/>
      <c r="J104" s="19"/>
      <c r="K104" s="19"/>
      <c r="L104" s="19"/>
      <c r="M104" s="19" t="s">
        <v>261</v>
      </c>
    </row>
    <row r="105" spans="1:13" x14ac:dyDescent="0.25">
      <c r="A105" s="18" t="s">
        <v>47</v>
      </c>
      <c r="B105" s="19">
        <v>2014</v>
      </c>
      <c r="C105" s="19" t="s">
        <v>134</v>
      </c>
      <c r="D105" s="19" t="s">
        <v>87</v>
      </c>
      <c r="E105" s="19" t="s">
        <v>262</v>
      </c>
      <c r="F105" s="19"/>
      <c r="G105" s="19">
        <v>0.32200000000000001</v>
      </c>
      <c r="H105" s="19">
        <v>0</v>
      </c>
      <c r="I105" s="19"/>
      <c r="J105" s="19"/>
      <c r="K105" s="19"/>
      <c r="L105" s="19"/>
      <c r="M105" s="19" t="s">
        <v>263</v>
      </c>
    </row>
    <row r="106" spans="1:13" x14ac:dyDescent="0.25">
      <c r="A106" s="18" t="s">
        <v>47</v>
      </c>
      <c r="B106" s="19">
        <v>2014</v>
      </c>
      <c r="C106" s="19" t="s">
        <v>69</v>
      </c>
      <c r="D106" s="19" t="s">
        <v>70</v>
      </c>
      <c r="E106" s="19" t="s">
        <v>264</v>
      </c>
      <c r="F106" s="19"/>
      <c r="G106" s="19">
        <v>-0.27800000000000002</v>
      </c>
      <c r="H106" s="19">
        <v>0.27800000000000002</v>
      </c>
      <c r="I106" s="19"/>
      <c r="J106" s="19"/>
      <c r="K106" s="19"/>
      <c r="L106" s="19"/>
      <c r="M106" s="19" t="s">
        <v>265</v>
      </c>
    </row>
    <row r="107" spans="1:13" x14ac:dyDescent="0.25">
      <c r="A107" s="18" t="s">
        <v>47</v>
      </c>
      <c r="B107" s="19">
        <v>2014</v>
      </c>
      <c r="C107" s="19" t="s">
        <v>69</v>
      </c>
      <c r="D107" s="19" t="s">
        <v>70</v>
      </c>
      <c r="E107" s="19" t="s">
        <v>266</v>
      </c>
      <c r="F107" s="19"/>
      <c r="G107" s="19">
        <v>0.01</v>
      </c>
      <c r="H107" s="19">
        <v>-0.01</v>
      </c>
      <c r="I107" s="19"/>
      <c r="J107" s="19"/>
      <c r="K107" s="19"/>
      <c r="L107" s="19"/>
      <c r="M107" s="19" t="s">
        <v>267</v>
      </c>
    </row>
    <row r="108" spans="1:13" x14ac:dyDescent="0.25">
      <c r="A108" s="18" t="s">
        <v>47</v>
      </c>
      <c r="B108" s="19">
        <v>2014</v>
      </c>
      <c r="C108" s="19" t="s">
        <v>153</v>
      </c>
      <c r="D108" s="19" t="s">
        <v>154</v>
      </c>
      <c r="E108" s="19" t="s">
        <v>268</v>
      </c>
      <c r="F108" s="19"/>
      <c r="G108" s="19">
        <v>0.1</v>
      </c>
      <c r="H108" s="19">
        <v>0</v>
      </c>
      <c r="I108" s="19"/>
      <c r="J108" s="19"/>
      <c r="K108" s="19"/>
      <c r="L108" s="19"/>
      <c r="M108" s="19" t="s">
        <v>269</v>
      </c>
    </row>
    <row r="109" spans="1:13" x14ac:dyDescent="0.25">
      <c r="A109" s="18" t="s">
        <v>47</v>
      </c>
      <c r="B109" s="19">
        <v>2014</v>
      </c>
      <c r="C109" s="19" t="s">
        <v>153</v>
      </c>
      <c r="D109" s="19" t="s">
        <v>154</v>
      </c>
      <c r="E109" s="19" t="s">
        <v>270</v>
      </c>
      <c r="F109" s="19"/>
      <c r="G109" s="19">
        <v>0</v>
      </c>
      <c r="H109" s="19">
        <v>0.115</v>
      </c>
      <c r="I109" s="19"/>
      <c r="J109" s="19"/>
      <c r="K109" s="19"/>
      <c r="L109" s="19"/>
      <c r="M109" s="19" t="s">
        <v>271</v>
      </c>
    </row>
    <row r="110" spans="1:13" x14ac:dyDescent="0.25">
      <c r="A110" s="18" t="s">
        <v>47</v>
      </c>
      <c r="B110" s="19">
        <v>2014</v>
      </c>
      <c r="C110" s="19" t="s">
        <v>153</v>
      </c>
      <c r="D110" s="19" t="s">
        <v>154</v>
      </c>
      <c r="E110" s="19" t="s">
        <v>272</v>
      </c>
      <c r="F110" s="19"/>
      <c r="G110" s="19">
        <v>0.01</v>
      </c>
      <c r="H110" s="19">
        <v>0</v>
      </c>
      <c r="I110" s="19"/>
      <c r="J110" s="19"/>
      <c r="K110" s="19"/>
      <c r="L110" s="19"/>
      <c r="M110" s="19" t="s">
        <v>273</v>
      </c>
    </row>
    <row r="111" spans="1:13" x14ac:dyDescent="0.25">
      <c r="A111" s="18" t="s">
        <v>47</v>
      </c>
      <c r="B111" s="19">
        <v>2014</v>
      </c>
      <c r="C111" s="19" t="s">
        <v>153</v>
      </c>
      <c r="D111" s="19" t="s">
        <v>154</v>
      </c>
      <c r="E111" s="19" t="s">
        <v>274</v>
      </c>
      <c r="F111" s="19"/>
      <c r="G111" s="19">
        <v>0.2</v>
      </c>
      <c r="H111" s="19">
        <v>0</v>
      </c>
      <c r="I111" s="19"/>
      <c r="J111" s="19"/>
      <c r="K111" s="19"/>
      <c r="L111" s="19"/>
      <c r="M111" s="19" t="s">
        <v>275</v>
      </c>
    </row>
    <row r="112" spans="1:13" x14ac:dyDescent="0.25">
      <c r="A112" s="18" t="s">
        <v>47</v>
      </c>
      <c r="B112" s="19">
        <v>2014</v>
      </c>
      <c r="C112" s="19" t="s">
        <v>153</v>
      </c>
      <c r="D112" s="19" t="s">
        <v>154</v>
      </c>
      <c r="E112" s="19" t="s">
        <v>276</v>
      </c>
      <c r="F112" s="19"/>
      <c r="G112" s="19">
        <v>0.05</v>
      </c>
      <c r="H112" s="19">
        <v>0</v>
      </c>
      <c r="I112" s="19"/>
      <c r="J112" s="19"/>
      <c r="K112" s="19"/>
      <c r="L112" s="19"/>
      <c r="M112" s="19" t="s">
        <v>277</v>
      </c>
    </row>
    <row r="113" spans="1:13" x14ac:dyDescent="0.25">
      <c r="A113" s="18" t="s">
        <v>47</v>
      </c>
      <c r="B113" s="19">
        <v>2014</v>
      </c>
      <c r="C113" s="19" t="s">
        <v>153</v>
      </c>
      <c r="D113" s="19" t="s">
        <v>154</v>
      </c>
      <c r="E113" s="19" t="s">
        <v>278</v>
      </c>
      <c r="F113" s="19"/>
      <c r="G113" s="19">
        <v>-7.0000000000000007E-2</v>
      </c>
      <c r="H113" s="19">
        <v>0</v>
      </c>
      <c r="I113" s="19"/>
      <c r="J113" s="19"/>
      <c r="K113" s="19"/>
      <c r="L113" s="19"/>
      <c r="M113" s="19" t="s">
        <v>279</v>
      </c>
    </row>
    <row r="114" spans="1:13" x14ac:dyDescent="0.25">
      <c r="A114" s="18" t="s">
        <v>47</v>
      </c>
      <c r="B114" s="19">
        <v>2014</v>
      </c>
      <c r="C114" s="19" t="s">
        <v>52</v>
      </c>
      <c r="D114" s="19" t="s">
        <v>53</v>
      </c>
      <c r="E114" s="19" t="s">
        <v>280</v>
      </c>
      <c r="F114" s="19"/>
      <c r="G114" s="19">
        <v>0</v>
      </c>
      <c r="H114" s="19">
        <v>0</v>
      </c>
      <c r="I114" s="19"/>
      <c r="J114" s="19"/>
      <c r="K114" s="19"/>
      <c r="L114" s="19"/>
      <c r="M114" s="19" t="s">
        <v>281</v>
      </c>
    </row>
    <row r="115" spans="1:13" x14ac:dyDescent="0.25">
      <c r="A115" s="18" t="s">
        <v>47</v>
      </c>
      <c r="B115" s="19">
        <v>2014</v>
      </c>
      <c r="C115" s="19" t="s">
        <v>52</v>
      </c>
      <c r="D115" s="19" t="s">
        <v>53</v>
      </c>
      <c r="E115" s="19" t="s">
        <v>282</v>
      </c>
      <c r="F115" s="19"/>
      <c r="G115" s="19">
        <v>0.05</v>
      </c>
      <c r="H115" s="19">
        <v>0</v>
      </c>
      <c r="I115" s="19"/>
      <c r="J115" s="19"/>
      <c r="K115" s="19"/>
      <c r="L115" s="19"/>
      <c r="M115" s="19" t="s">
        <v>283</v>
      </c>
    </row>
    <row r="116" spans="1:13" x14ac:dyDescent="0.25">
      <c r="A116" s="18" t="s">
        <v>47</v>
      </c>
      <c r="B116" s="19">
        <v>2014</v>
      </c>
      <c r="C116" s="19" t="s">
        <v>52</v>
      </c>
      <c r="D116" s="19" t="s">
        <v>53</v>
      </c>
      <c r="E116" s="19" t="s">
        <v>284</v>
      </c>
      <c r="F116" s="19"/>
      <c r="G116" s="19">
        <v>0.05</v>
      </c>
      <c r="H116" s="19">
        <v>0</v>
      </c>
      <c r="I116" s="19"/>
      <c r="J116" s="19"/>
      <c r="K116" s="19"/>
      <c r="L116" s="19"/>
      <c r="M116" s="19" t="s">
        <v>285</v>
      </c>
    </row>
    <row r="117" spans="1:13" x14ac:dyDescent="0.25">
      <c r="A117" s="18" t="s">
        <v>47</v>
      </c>
      <c r="B117" s="19">
        <v>2014</v>
      </c>
      <c r="C117" s="19" t="s">
        <v>52</v>
      </c>
      <c r="D117" s="19" t="s">
        <v>53</v>
      </c>
      <c r="E117" s="19" t="s">
        <v>286</v>
      </c>
      <c r="F117" s="19"/>
      <c r="G117" s="19">
        <v>0.12</v>
      </c>
      <c r="H117" s="19">
        <v>0</v>
      </c>
      <c r="I117" s="19"/>
      <c r="J117" s="19"/>
      <c r="K117" s="19"/>
      <c r="L117" s="19"/>
      <c r="M117" s="19" t="s">
        <v>287</v>
      </c>
    </row>
    <row r="118" spans="1:13" x14ac:dyDescent="0.25">
      <c r="A118" s="18" t="s">
        <v>47</v>
      </c>
      <c r="B118" s="19">
        <v>2014</v>
      </c>
      <c r="C118" s="19" t="s">
        <v>48</v>
      </c>
      <c r="D118" s="19" t="s">
        <v>49</v>
      </c>
      <c r="E118" s="19" t="s">
        <v>288</v>
      </c>
      <c r="F118" s="19"/>
      <c r="G118" s="19">
        <v>0.41099999999999998</v>
      </c>
      <c r="H118" s="19">
        <v>0</v>
      </c>
      <c r="I118" s="19"/>
      <c r="J118" s="19"/>
      <c r="K118" s="19"/>
      <c r="L118" s="19"/>
      <c r="M118" s="19" t="s">
        <v>289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A8D1D-77CB-4155-A1CE-91619F12B4F1}">
  <dimension ref="A1:AD100"/>
  <sheetViews>
    <sheetView workbookViewId="0">
      <selection activeCell="B1" sqref="B1:C1"/>
    </sheetView>
  </sheetViews>
  <sheetFormatPr defaultRowHeight="15" x14ac:dyDescent="0.25"/>
  <sheetData>
    <row r="1" spans="1:29" x14ac:dyDescent="0.25">
      <c r="B1" s="35" t="s">
        <v>2</v>
      </c>
      <c r="C1" s="35"/>
      <c r="E1" s="21" t="s">
        <v>291</v>
      </c>
      <c r="F1" s="21"/>
      <c r="H1" s="21" t="s">
        <v>292</v>
      </c>
      <c r="I1" s="21"/>
      <c r="K1" s="21" t="s">
        <v>293</v>
      </c>
      <c r="L1" s="21"/>
      <c r="N1" s="21" t="s">
        <v>294</v>
      </c>
      <c r="O1" s="21"/>
      <c r="Q1" s="21" t="s">
        <v>295</v>
      </c>
      <c r="R1" s="21"/>
      <c r="T1" s="21" t="s">
        <v>296</v>
      </c>
      <c r="U1" s="21"/>
      <c r="W1" s="21" t="s">
        <v>297</v>
      </c>
      <c r="X1" s="21"/>
      <c r="Y1" s="21"/>
      <c r="Z1" s="21" t="s">
        <v>298</v>
      </c>
      <c r="AC1" s="21" t="s">
        <v>299</v>
      </c>
    </row>
    <row r="2" spans="1:29" x14ac:dyDescent="0.25">
      <c r="B2" t="s">
        <v>0</v>
      </c>
      <c r="C2" t="s">
        <v>1</v>
      </c>
      <c r="E2" t="s">
        <v>0</v>
      </c>
      <c r="H2" t="s">
        <v>0</v>
      </c>
      <c r="K2" t="s">
        <v>0</v>
      </c>
      <c r="N2" t="s">
        <v>0</v>
      </c>
      <c r="Q2" t="s">
        <v>0</v>
      </c>
      <c r="T2" t="s">
        <v>0</v>
      </c>
      <c r="W2" t="s">
        <v>0</v>
      </c>
      <c r="Z2" t="s">
        <v>0</v>
      </c>
      <c r="AC2" t="s">
        <v>0</v>
      </c>
    </row>
    <row r="3" spans="1:29" x14ac:dyDescent="0.25">
      <c r="A3">
        <v>2005</v>
      </c>
      <c r="B3" s="23">
        <f>'Blanchard &amp; Quah'!B3</f>
        <v>0.19</v>
      </c>
      <c r="C3" s="23">
        <f>'Blanchard &amp; Quah'!C3</f>
        <v>0.44</v>
      </c>
      <c r="E3" s="22">
        <f>-SUMIF('Data Alesina et al'!$B$2:$B$118,$A3,'Data Alesina et al'!$G$2:$G$118)</f>
        <v>-0.93500000000000005</v>
      </c>
      <c r="H3" s="22">
        <f>-SUMIFS('Data Alesina et al'!$G$2:$G$118,'Data Alesina et al'!$B$2:$B$118,$A3,'Data Alesina et al'!$D$2:$D$118,"Consumption")</f>
        <v>-0.1</v>
      </c>
      <c r="K3" s="22">
        <f>-SUMIFS('Data Alesina et al'!$G$2:$G$118,'Data Alesina et al'!$B$2:$B$118,$A3,'Data Alesina et al'!$D$2:$D$118,"Transfers")</f>
        <v>-2.5000000000000001E-2</v>
      </c>
      <c r="N3" s="22">
        <f>-SUMIFS('Data Alesina et al'!$G$2:$G$118,'Data Alesina et al'!$B$2:$B$118,$A3,'Data Alesina et al'!$C$2:$C$118,"INDT")</f>
        <v>-0.53</v>
      </c>
      <c r="Q3" s="22">
        <f>-SUMIFS('Data Alesina et al'!$G$2:$G$118,'Data Alesina et al'!$B$2:$B$118,$A3,'Data Alesina et al'!$D$2:$D$118,"Salaries")</f>
        <v>0</v>
      </c>
      <c r="T3" s="22">
        <f>-SUMIFS('Data Alesina et al'!$G$2:$G$118,'Data Alesina et al'!$B$2:$B$118,$A3,'Data Alesina et al'!$D$2:$D$118,"Investment")</f>
        <v>0</v>
      </c>
      <c r="W3" s="22">
        <f>-SUMIFS('Data Alesina et al'!$G$2:$G$118,'Data Alesina et al'!$B$2:$B$118,$A3,'Data Alesina et al'!$D$2:$D$118,"Other Spending")</f>
        <v>0</v>
      </c>
      <c r="Z3" s="22">
        <f>-SUMIFS('Data Alesina et al'!$G$2:$G$118,'Data Alesina et al'!$B$2:$B$118,$A3,'Data Alesina et al'!$D$2:$D$118,"NYC Spending")</f>
        <v>0</v>
      </c>
      <c r="AC3" s="22">
        <f>H3+K3+N3+Q3+T3+W3+Z3</f>
        <v>-0.65500000000000003</v>
      </c>
    </row>
    <row r="4" spans="1:29" x14ac:dyDescent="0.25">
      <c r="A4">
        <f>A3+1</f>
        <v>2006</v>
      </c>
      <c r="B4" s="23">
        <f>'Blanchard &amp; Quah'!B4</f>
        <v>0.27960000000000002</v>
      </c>
      <c r="C4" s="23">
        <f>'Blanchard &amp; Quah'!C4</f>
        <v>0.50729999999999997</v>
      </c>
      <c r="E4" s="22">
        <f>-SUMIF('Data Alesina et al'!$B$2:$B$118,$A4,'Data Alesina et al'!$G$2:$G$118)</f>
        <v>-2.1520000000000001</v>
      </c>
      <c r="H4" s="22">
        <f>-SUMIFS('Data Alesina et al'!$G$2:$G$118,'Data Alesina et al'!$B$2:$B$118,$A4,'Data Alesina et al'!$D$2:$D$118,"Consumption")</f>
        <v>-0.156</v>
      </c>
      <c r="K4" s="22">
        <f>-SUMIFS('Data Alesina et al'!$G$2:$G$118,'Data Alesina et al'!$B$2:$B$118,$A4,'Data Alesina et al'!$D$2:$D$118,"Transfers")</f>
        <v>0</v>
      </c>
      <c r="N4" s="22">
        <f>-SUMIFS('Data Alesina et al'!$G$2:$G$118,'Data Alesina et al'!$B$2:$B$118,$A4,'Data Alesina et al'!$C$2:$C$118,"INDT")</f>
        <v>-0.31</v>
      </c>
      <c r="Q4" s="22">
        <f>-SUMIFS('Data Alesina et al'!$G$2:$G$118,'Data Alesina et al'!$B$2:$B$118,$A4,'Data Alesina et al'!$D$2:$D$118,"Salaries")</f>
        <v>-0.93500000000000005</v>
      </c>
      <c r="T4" s="22">
        <f>-SUMIFS('Data Alesina et al'!$G$2:$G$118,'Data Alesina et al'!$B$2:$B$118,$A4,'Data Alesina et al'!$D$2:$D$118,"Investment")</f>
        <v>0</v>
      </c>
      <c r="W4" s="22">
        <f>-SUMIFS('Data Alesina et al'!$G$2:$G$118,'Data Alesina et al'!$B$2:$B$118,$A4,'Data Alesina et al'!$D$2:$D$118,"Other Spending")</f>
        <v>0</v>
      </c>
      <c r="Z4" s="22">
        <f>-SUMIFS('Data Alesina et al'!$G$2:$G$118,'Data Alesina et al'!$B$2:$B$118,$A4,'Data Alesina et al'!$D$2:$D$118,"NYC Spending")</f>
        <v>-0.156</v>
      </c>
      <c r="AC4" s="22">
        <f t="shared" ref="AC4:AC12" si="0">H4+K4+N4+Q4+T4+W4+Z4</f>
        <v>-1.5569999999999999</v>
      </c>
    </row>
    <row r="5" spans="1:29" x14ac:dyDescent="0.25">
      <c r="A5">
        <f t="shared" ref="A5:A12" si="1">A4+1</f>
        <v>2007</v>
      </c>
      <c r="B5" s="23">
        <f>'Blanchard &amp; Quah'!B5</f>
        <v>0.24380000000000002</v>
      </c>
      <c r="C5" s="23">
        <f>'Blanchard &amp; Quah'!C5</f>
        <v>0.54700000000000004</v>
      </c>
      <c r="E5" s="22">
        <f>-SUMIF('Data Alesina et al'!$B$2:$B$118,$A5,'Data Alesina et al'!$G$2:$G$118)</f>
        <v>-0.64500000000000002</v>
      </c>
      <c r="H5" s="22">
        <f>-SUMIFS('Data Alesina et al'!$G$2:$G$118,'Data Alesina et al'!$B$2:$B$118,$A5,'Data Alesina et al'!$D$2:$D$118,"Consumption")</f>
        <v>-0.32600000000000001</v>
      </c>
      <c r="K5" s="22">
        <f>-SUMIFS('Data Alesina et al'!$G$2:$G$118,'Data Alesina et al'!$B$2:$B$118,$A5,'Data Alesina et al'!$D$2:$D$118,"Transfers")</f>
        <v>-0.156</v>
      </c>
      <c r="N5" s="22">
        <f>-SUMIFS('Data Alesina et al'!$G$2:$G$118,'Data Alesina et al'!$B$2:$B$118,$A5,'Data Alesina et al'!$C$2:$C$118,"INDT")</f>
        <v>0</v>
      </c>
      <c r="Q5" s="22">
        <f>-SUMIFS('Data Alesina et al'!$G$2:$G$118,'Data Alesina et al'!$B$2:$B$118,$A5,'Data Alesina et al'!$D$2:$D$118,"Salaries")</f>
        <v>0</v>
      </c>
      <c r="T5" s="22">
        <f>-SUMIFS('Data Alesina et al'!$G$2:$G$118,'Data Alesina et al'!$B$2:$B$118,$A5,'Data Alesina et al'!$D$2:$D$118,"Investment")</f>
        <v>0</v>
      </c>
      <c r="W5" s="22">
        <f>-SUMIFS('Data Alesina et al'!$G$2:$G$118,'Data Alesina et al'!$B$2:$B$118,$A5,'Data Alesina et al'!$D$2:$D$118,"Other Spending")</f>
        <v>0</v>
      </c>
      <c r="Z5" s="22">
        <f>-SUMIFS('Data Alesina et al'!$G$2:$G$118,'Data Alesina et al'!$B$2:$B$118,$A5,'Data Alesina et al'!$D$2:$D$118,"NYC Spending")</f>
        <v>-0.16300000000000001</v>
      </c>
      <c r="AC5" s="22">
        <f t="shared" si="0"/>
        <v>-0.64500000000000002</v>
      </c>
    </row>
    <row r="6" spans="1:29" x14ac:dyDescent="0.25">
      <c r="A6">
        <f t="shared" si="1"/>
        <v>2008</v>
      </c>
      <c r="B6" s="23">
        <f>'Blanchard &amp; Quah'!B6</f>
        <v>0.18961600000000001</v>
      </c>
      <c r="C6" s="23">
        <f>'Blanchard &amp; Quah'!C6</f>
        <v>0.58000000000000007</v>
      </c>
      <c r="E6" s="22">
        <f>-SUMIF('Data Alesina et al'!$B$2:$B$118,$A6,'Data Alesina et al'!$G$2:$G$118)</f>
        <v>0</v>
      </c>
      <c r="H6" s="22">
        <f>-SUMIFS('Data Alesina et al'!$G$2:$G$118,'Data Alesina et al'!$B$2:$B$118,$A6,'Data Alesina et al'!$D$2:$D$118,"Consumption")</f>
        <v>0</v>
      </c>
      <c r="K6" s="22">
        <f>-SUMIFS('Data Alesina et al'!$G$2:$G$118,'Data Alesina et al'!$B$2:$B$118,$A6,'Data Alesina et al'!$D$2:$D$118,"Transfers")</f>
        <v>0</v>
      </c>
      <c r="N6" s="22">
        <f>-SUMIFS('Data Alesina et al'!$G$2:$G$118,'Data Alesina et al'!$B$2:$B$118,$A6,'Data Alesina et al'!$C$2:$C$118,"INDT")</f>
        <v>0</v>
      </c>
      <c r="Q6" s="22">
        <f>-SUMIFS('Data Alesina et al'!$G$2:$G$118,'Data Alesina et al'!$B$2:$B$118,$A6,'Data Alesina et al'!$D$2:$D$118,"Salaries")</f>
        <v>0</v>
      </c>
      <c r="T6" s="22">
        <f>-SUMIFS('Data Alesina et al'!$G$2:$G$118,'Data Alesina et al'!$B$2:$B$118,$A6,'Data Alesina et al'!$D$2:$D$118,"Investment")</f>
        <v>0</v>
      </c>
      <c r="W6" s="22">
        <f>-SUMIFS('Data Alesina et al'!$G$2:$G$118,'Data Alesina et al'!$B$2:$B$118,$A6,'Data Alesina et al'!$D$2:$D$118,"Other Spending")</f>
        <v>0</v>
      </c>
      <c r="Z6" s="22">
        <f>-SUMIFS('Data Alesina et al'!$G$2:$G$118,'Data Alesina et al'!$B$2:$B$118,$A6,'Data Alesina et al'!$D$2:$D$118,"NYC Spending")</f>
        <v>0</v>
      </c>
      <c r="AC6" s="22">
        <f t="shared" si="0"/>
        <v>0</v>
      </c>
    </row>
    <row r="7" spans="1:29" x14ac:dyDescent="0.25">
      <c r="A7">
        <f t="shared" si="1"/>
        <v>2009</v>
      </c>
      <c r="B7" s="23">
        <f>'Blanchard &amp; Quah'!B7</f>
        <v>-3.5000000000000003E-2</v>
      </c>
      <c r="C7" s="23">
        <f>'Blanchard &amp; Quah'!C7</f>
        <v>0.53310000000000002</v>
      </c>
      <c r="E7" s="22">
        <f>-SUMIF('Data Alesina et al'!$B$2:$B$118,$A7,'Data Alesina et al'!$G$2:$G$118)</f>
        <v>0</v>
      </c>
      <c r="H7" s="22">
        <f>-SUMIFS('Data Alesina et al'!$G$2:$G$118,'Data Alesina et al'!$B$2:$B$118,$A7,'Data Alesina et al'!$D$2:$D$118,"Consumption")</f>
        <v>0</v>
      </c>
      <c r="K7" s="22">
        <f>-SUMIFS('Data Alesina et al'!$G$2:$G$118,'Data Alesina et al'!$B$2:$B$118,$A7,'Data Alesina et al'!$D$2:$D$118,"Transfers")</f>
        <v>0</v>
      </c>
      <c r="N7" s="22">
        <f>-SUMIFS('Data Alesina et al'!$G$2:$G$118,'Data Alesina et al'!$B$2:$B$118,$A7,'Data Alesina et al'!$C$2:$C$118,"INDT")</f>
        <v>0</v>
      </c>
      <c r="Q7" s="22">
        <f>-SUMIFS('Data Alesina et al'!$G$2:$G$118,'Data Alesina et al'!$B$2:$B$118,$A7,'Data Alesina et al'!$D$2:$D$118,"Salaries")</f>
        <v>0</v>
      </c>
      <c r="T7" s="22">
        <f>-SUMIFS('Data Alesina et al'!$G$2:$G$118,'Data Alesina et al'!$B$2:$B$118,$A7,'Data Alesina et al'!$D$2:$D$118,"Investment")</f>
        <v>0</v>
      </c>
      <c r="W7" s="22">
        <f>-SUMIFS('Data Alesina et al'!$G$2:$G$118,'Data Alesina et al'!$B$2:$B$118,$A7,'Data Alesina et al'!$D$2:$D$118,"Other Spending")</f>
        <v>0</v>
      </c>
      <c r="Z7" s="22">
        <f>-SUMIFS('Data Alesina et al'!$G$2:$G$118,'Data Alesina et al'!$B$2:$B$118,$A7,'Data Alesina et al'!$D$2:$D$118,"NYC Spending")</f>
        <v>0</v>
      </c>
      <c r="AC7" s="22">
        <f t="shared" si="0"/>
        <v>0</v>
      </c>
    </row>
    <row r="8" spans="1:29" x14ac:dyDescent="0.25">
      <c r="A8">
        <f t="shared" si="1"/>
        <v>2010</v>
      </c>
      <c r="B8" s="23">
        <f>'Blanchard &amp; Quah'!B8</f>
        <v>0.26990000000000003</v>
      </c>
      <c r="C8" s="23">
        <f>'Blanchard &amp; Quah'!C8</f>
        <v>0.64800000000000002</v>
      </c>
      <c r="E8" s="22">
        <f>-SUMIF('Data Alesina et al'!$B$2:$B$118,$A8,'Data Alesina et al'!$G$2:$G$118)</f>
        <v>-1.9549387199999999</v>
      </c>
      <c r="H8" s="22">
        <f>-SUMIFS('Data Alesina et al'!$G$2:$G$118,'Data Alesina et al'!$B$2:$B$118,$A8,'Data Alesina et al'!$D$2:$D$118,"Consumption")</f>
        <v>-0.20223504000000003</v>
      </c>
      <c r="K8" s="22">
        <f>-SUMIFS('Data Alesina et al'!$G$2:$G$118,'Data Alesina et al'!$B$2:$B$118,$A8,'Data Alesina et al'!$D$2:$D$118,"Transfers")</f>
        <v>-0.13482336</v>
      </c>
      <c r="N8" s="22">
        <f>-SUMIFS('Data Alesina et al'!$G$2:$G$118,'Data Alesina et al'!$B$2:$B$118,$A8,'Data Alesina et al'!$C$2:$C$118,"INDT")</f>
        <v>-0.45502883999999999</v>
      </c>
      <c r="Q8" s="22">
        <f>-SUMIFS('Data Alesina et al'!$G$2:$G$118,'Data Alesina et al'!$B$2:$B$118,$A8,'Data Alesina et al'!$D$2:$D$118,"Salaries")</f>
        <v>-0.18538212000000001</v>
      </c>
      <c r="T8" s="22">
        <f>-SUMIFS('Data Alesina et al'!$G$2:$G$118,'Data Alesina et al'!$B$2:$B$118,$A8,'Data Alesina et al'!$D$2:$D$118,"Investment")</f>
        <v>0</v>
      </c>
      <c r="W8" s="22">
        <f>-SUMIFS('Data Alesina et al'!$G$2:$G$118,'Data Alesina et al'!$B$2:$B$118,$A8,'Data Alesina et al'!$D$2:$D$118,"Other Spending")</f>
        <v>-0.37076424000000002</v>
      </c>
      <c r="Z8" s="22">
        <f>-SUMIFS('Data Alesina et al'!$G$2:$G$118,'Data Alesina et al'!$B$2:$B$118,$A8,'Data Alesina et al'!$D$2:$D$118,"NYC Spending")</f>
        <v>0</v>
      </c>
      <c r="AC8" s="22">
        <f t="shared" si="0"/>
        <v>-1.3482336000000001</v>
      </c>
    </row>
    <row r="9" spans="1:29" x14ac:dyDescent="0.25">
      <c r="A9">
        <f t="shared" si="1"/>
        <v>2011</v>
      </c>
      <c r="B9" s="23">
        <f>'Blanchard &amp; Quah'!B9</f>
        <v>0.1996</v>
      </c>
      <c r="C9" s="23">
        <f>'Blanchard &amp; Quah'!C9</f>
        <v>0.64300000000000002</v>
      </c>
      <c r="E9" s="22">
        <f>-SUMIF('Data Alesina et al'!$B$2:$B$118,$A9,'Data Alesina et al'!$G$2:$G$118)</f>
        <v>-1.8323106999999998</v>
      </c>
      <c r="H9" s="22">
        <f>-SUMIFS('Data Alesina et al'!$G$2:$G$118,'Data Alesina et al'!$B$2:$B$118,$A9,'Data Alesina et al'!$D$2:$D$118,"Consumption")</f>
        <v>0</v>
      </c>
      <c r="K9" s="22">
        <f>-SUMIFS('Data Alesina et al'!$G$2:$G$118,'Data Alesina et al'!$B$2:$B$118,$A9,'Data Alesina et al'!$D$2:$D$118,"Transfers")</f>
        <v>0</v>
      </c>
      <c r="N9" s="22">
        <f>-SUMIFS('Data Alesina et al'!$G$2:$G$118,'Data Alesina et al'!$B$2:$B$118,$A9,'Data Alesina et al'!$C$2:$C$118,"INDT")</f>
        <v>0</v>
      </c>
      <c r="Q9" s="22">
        <f>-SUMIFS('Data Alesina et al'!$G$2:$G$118,'Data Alesina et al'!$B$2:$B$118,$A9,'Data Alesina et al'!$D$2:$D$118,"Salaries")</f>
        <v>0</v>
      </c>
      <c r="T9" s="22">
        <f>-SUMIFS('Data Alesina et al'!$G$2:$G$118,'Data Alesina et al'!$B$2:$B$118,$A9,'Data Alesina et al'!$D$2:$D$118,"Investment")</f>
        <v>0</v>
      </c>
      <c r="W9" s="22">
        <f>-SUMIFS('Data Alesina et al'!$G$2:$G$118,'Data Alesina et al'!$B$2:$B$118,$A9,'Data Alesina et al'!$D$2:$D$118,"Other Spending")</f>
        <v>0</v>
      </c>
      <c r="Z9" s="22">
        <f>-SUMIFS('Data Alesina et al'!$G$2:$G$118,'Data Alesina et al'!$B$2:$B$118,$A9,'Data Alesina et al'!$D$2:$D$118,"NYC Spending")</f>
        <v>-0.96801320000000002</v>
      </c>
      <c r="AC9" s="22">
        <f t="shared" si="0"/>
        <v>-0.96801320000000002</v>
      </c>
    </row>
    <row r="10" spans="1:29" x14ac:dyDescent="0.25">
      <c r="A10">
        <f t="shared" si="1"/>
        <v>2012</v>
      </c>
      <c r="B10" s="23">
        <f>'Blanchard &amp; Quah'!B10</f>
        <v>0.13240000000000002</v>
      </c>
      <c r="C10" s="23">
        <f>'Blanchard &amp; Quah'!C10</f>
        <v>0.37659999999999999</v>
      </c>
      <c r="E10" s="22">
        <f>-SUMIF('Data Alesina et al'!$B$2:$B$118,$A10,'Data Alesina et al'!$G$2:$G$118)</f>
        <v>-2.0535144000000005</v>
      </c>
      <c r="H10" s="22">
        <f>-SUMIFS('Data Alesina et al'!$G$2:$G$118,'Data Alesina et al'!$B$2:$B$118,$A10,'Data Alesina et al'!$D$2:$D$118,"Consumption")</f>
        <v>0</v>
      </c>
      <c r="K10" s="22">
        <f>-SUMIFS('Data Alesina et al'!$G$2:$G$118,'Data Alesina et al'!$B$2:$B$118,$A10,'Data Alesina et al'!$D$2:$D$118,"Transfers")</f>
        <v>0</v>
      </c>
      <c r="N10" s="22">
        <f>-SUMIFS('Data Alesina et al'!$G$2:$G$118,'Data Alesina et al'!$B$2:$B$118,$A10,'Data Alesina et al'!$C$2:$C$118,"INDT")</f>
        <v>0</v>
      </c>
      <c r="Q10" s="22">
        <f>-SUMIFS('Data Alesina et al'!$G$2:$G$118,'Data Alesina et al'!$B$2:$B$118,$A10,'Data Alesina et al'!$D$2:$D$118,"Salaries")</f>
        <v>0</v>
      </c>
      <c r="T10" s="22">
        <f>-SUMIFS('Data Alesina et al'!$G$2:$G$118,'Data Alesina et al'!$B$2:$B$118,$A10,'Data Alesina et al'!$D$2:$D$118,"Investment")</f>
        <v>0</v>
      </c>
      <c r="W10" s="22">
        <f>-SUMIFS('Data Alesina et al'!$G$2:$G$118,'Data Alesina et al'!$B$2:$B$118,$A10,'Data Alesina et al'!$D$2:$D$118,"Other Spending")</f>
        <v>0</v>
      </c>
      <c r="Z10" s="22">
        <f>-SUMIFS('Data Alesina et al'!$G$2:$G$118,'Data Alesina et al'!$B$2:$B$118,$A10,'Data Alesina et al'!$D$2:$D$118,"NYC Spending")</f>
        <v>-1.3690096000000003</v>
      </c>
      <c r="AC10" s="22">
        <f t="shared" si="0"/>
        <v>-1.3690096000000003</v>
      </c>
    </row>
    <row r="11" spans="1:29" x14ac:dyDescent="0.25">
      <c r="A11">
        <f t="shared" si="1"/>
        <v>2013</v>
      </c>
      <c r="B11" s="23">
        <f>'Blanchard &amp; Quah'!B11</f>
        <v>0.26180000000000003</v>
      </c>
      <c r="C11" s="23">
        <f>'Blanchard &amp; Quah'!C11</f>
        <v>0.41839999999999999</v>
      </c>
      <c r="E11" s="22">
        <f>-SUMIF('Data Alesina et al'!$B$2:$B$118,$A11,'Data Alesina et al'!$G$2:$G$118)</f>
        <v>-0.82553749999999992</v>
      </c>
      <c r="H11" s="22">
        <f>-SUMIFS('Data Alesina et al'!$G$2:$G$118,'Data Alesina et al'!$B$2:$B$118,$A11,'Data Alesina et al'!$D$2:$D$118,"Consumption")</f>
        <v>0</v>
      </c>
      <c r="K11" s="22">
        <f>-SUMIFS('Data Alesina et al'!$G$2:$G$118,'Data Alesina et al'!$B$2:$B$118,$A11,'Data Alesina et al'!$D$2:$D$118,"Transfers")</f>
        <v>0</v>
      </c>
      <c r="N11" s="22">
        <f>-SUMIFS('Data Alesina et al'!$G$2:$G$118,'Data Alesina et al'!$B$2:$B$118,$A11,'Data Alesina et al'!$C$2:$C$118,"INDT")</f>
        <v>0</v>
      </c>
      <c r="Q11" s="22">
        <f>-SUMIFS('Data Alesina et al'!$G$2:$G$118,'Data Alesina et al'!$B$2:$B$118,$A11,'Data Alesina et al'!$D$2:$D$118,"Salaries")</f>
        <v>0</v>
      </c>
      <c r="T11" s="22">
        <f>-SUMIFS('Data Alesina et al'!$G$2:$G$118,'Data Alesina et al'!$B$2:$B$118,$A11,'Data Alesina et al'!$D$2:$D$118,"Investment")</f>
        <v>0</v>
      </c>
      <c r="W11" s="22">
        <f>-SUMIFS('Data Alesina et al'!$G$2:$G$118,'Data Alesina et al'!$B$2:$B$118,$A11,'Data Alesina et al'!$D$2:$D$118,"Other Spending")</f>
        <v>0</v>
      </c>
      <c r="Z11" s="22">
        <f>-SUMIFS('Data Alesina et al'!$G$2:$G$118,'Data Alesina et al'!$B$2:$B$118,$A11,'Data Alesina et al'!$D$2:$D$118,"NYC Spending")</f>
        <v>-0.16510749999999999</v>
      </c>
      <c r="AC11" s="22">
        <f t="shared" si="0"/>
        <v>-0.16510749999999999</v>
      </c>
    </row>
    <row r="12" spans="1:29" x14ac:dyDescent="0.25">
      <c r="A12">
        <f t="shared" si="1"/>
        <v>2014</v>
      </c>
      <c r="B12" s="23">
        <f>'Blanchard &amp; Quah'!B12</f>
        <v>0.16620000000000001</v>
      </c>
      <c r="C12" s="23">
        <f>'Blanchard &amp; Quah'!C12</f>
        <v>0.47720000000000001</v>
      </c>
      <c r="E12" s="22">
        <f>-SUMIF('Data Alesina et al'!$B$2:$B$118,$A12,'Data Alesina et al'!$G$2:$G$118)</f>
        <v>-3.4979999999999998</v>
      </c>
      <c r="H12" s="22">
        <f>-SUMIFS('Data Alesina et al'!$G$2:$G$118,'Data Alesina et al'!$B$2:$B$118,$A12,'Data Alesina et al'!$D$2:$D$118,"Consumption")</f>
        <v>-1.4419999999999999</v>
      </c>
      <c r="K12" s="22">
        <f>-SUMIFS('Data Alesina et al'!$G$2:$G$118,'Data Alesina et al'!$B$2:$B$118,$A12,'Data Alesina et al'!$D$2:$D$118,"Transfers")</f>
        <v>-0.77699999999999991</v>
      </c>
      <c r="N12" s="22">
        <f>-SUMIFS('Data Alesina et al'!$G$2:$G$118,'Data Alesina et al'!$B$2:$B$118,$A12,'Data Alesina et al'!$C$2:$C$118,"INDT")</f>
        <v>-0.22</v>
      </c>
      <c r="Q12" s="22">
        <f>-SUMIFS('Data Alesina et al'!$G$2:$G$118,'Data Alesina et al'!$B$2:$B$118,$A12,'Data Alesina et al'!$D$2:$D$118,"Salaries")</f>
        <v>-0.626</v>
      </c>
      <c r="T12" s="22">
        <f>-SUMIFS('Data Alesina et al'!$G$2:$G$118,'Data Alesina et al'!$B$2:$B$118,$A12,'Data Alesina et al'!$D$2:$D$118,"Investment")</f>
        <v>0</v>
      </c>
      <c r="W12" s="22">
        <f>-SUMIFS('Data Alesina et al'!$G$2:$G$118,'Data Alesina et al'!$B$2:$B$118,$A12,'Data Alesina et al'!$D$2:$D$118,"Other Spending")</f>
        <v>0.26800000000000002</v>
      </c>
      <c r="Z12" s="22">
        <f>-SUMIFS('Data Alesina et al'!$G$2:$G$118,'Data Alesina et al'!$B$2:$B$118,$A12,'Data Alesina et al'!$D$2:$D$118,"NYC Spending")</f>
        <v>0</v>
      </c>
      <c r="AC12" s="22">
        <f t="shared" si="0"/>
        <v>-2.7969999999999997</v>
      </c>
    </row>
    <row r="14" spans="1:29" x14ac:dyDescent="0.25">
      <c r="A14" t="s">
        <v>3</v>
      </c>
    </row>
    <row r="15" spans="1:29" x14ac:dyDescent="0.25">
      <c r="A15" t="s">
        <v>290</v>
      </c>
    </row>
    <row r="16" spans="1:29" x14ac:dyDescent="0.25">
      <c r="A16" t="s">
        <v>10</v>
      </c>
    </row>
    <row r="19" spans="1:29" x14ac:dyDescent="0.25">
      <c r="A19" t="s">
        <v>6</v>
      </c>
      <c r="B19">
        <f>AVERAGE(B3:B12)</f>
        <v>0.18979160000000003</v>
      </c>
      <c r="C19">
        <f>AVERAGE(C3:C12)</f>
        <v>0.51706000000000008</v>
      </c>
      <c r="E19">
        <f t="shared" ref="E19" si="2">AVERAGE(E3:E12)</f>
        <v>-1.389630132</v>
      </c>
      <c r="F19" s="20"/>
      <c r="H19">
        <f t="shared" ref="H19" si="3">AVERAGE(H3:H12)</f>
        <v>-0.22262350400000003</v>
      </c>
      <c r="I19" s="20"/>
      <c r="K19">
        <f t="shared" ref="K19" si="4">AVERAGE(K3:K12)</f>
        <v>-0.10928233599999999</v>
      </c>
      <c r="L19" s="20"/>
      <c r="N19">
        <f t="shared" ref="N19" si="5">AVERAGE(N3:N12)</f>
        <v>-0.151502884</v>
      </c>
      <c r="O19" s="20"/>
      <c r="Q19">
        <f t="shared" ref="Q19" si="6">AVERAGE(Q3:Q12)</f>
        <v>-0.17463821200000001</v>
      </c>
      <c r="T19">
        <f t="shared" ref="T19" si="7">AVERAGE(T3:T12)</f>
        <v>0</v>
      </c>
      <c r="W19">
        <f t="shared" ref="W19" si="8">AVERAGE(W3:W12)</f>
        <v>-1.0276424000000001E-2</v>
      </c>
      <c r="Z19">
        <f t="shared" ref="Z19" si="9">AVERAGE(Z3:Z12)</f>
        <v>-0.28211303000000004</v>
      </c>
      <c r="AC19">
        <f t="shared" ref="AC19" si="10">AVERAGE(AC3:AC12)</f>
        <v>-0.95043638999999991</v>
      </c>
    </row>
    <row r="20" spans="1:29" x14ac:dyDescent="0.25">
      <c r="A20" t="s">
        <v>7</v>
      </c>
      <c r="B20">
        <f>STDEV(B3:B12)</f>
        <v>9.2534031667873995E-2</v>
      </c>
      <c r="C20">
        <f>STDEV(C3:C12)</f>
        <v>9.1412632241574227E-2</v>
      </c>
      <c r="E20">
        <f>STDEV(E3:E12)</f>
        <v>1.1017269483043408</v>
      </c>
      <c r="F20" s="20"/>
      <c r="H20">
        <f>STDEV(H3:H12)</f>
        <v>0.4428773050645845</v>
      </c>
      <c r="I20" s="20"/>
      <c r="K20">
        <f>STDEV(K3:K12)</f>
        <v>0.24208378916434892</v>
      </c>
      <c r="L20" s="20"/>
      <c r="N20">
        <f>STDEV(N3:N12)</f>
        <v>0.21158660076998445</v>
      </c>
      <c r="O20" s="20"/>
      <c r="Q20">
        <f>STDEV(Q3:Q12)</f>
        <v>0.33257956099257496</v>
      </c>
      <c r="T20">
        <f>STDEV(T3:T12)</f>
        <v>0</v>
      </c>
      <c r="W20">
        <f>STDEV(W3:W12)</f>
        <v>0.15210890570775629</v>
      </c>
      <c r="Z20">
        <f>STDEV(Z3:Z12)</f>
        <v>0.48230058744692511</v>
      </c>
      <c r="AC20">
        <f>STDEV(AC3:AC12)</f>
        <v>0.8638059100817399</v>
      </c>
    </row>
    <row r="21" spans="1:29" x14ac:dyDescent="0.25">
      <c r="A21" t="s">
        <v>8</v>
      </c>
      <c r="B21">
        <f>MAX(B3:B12)</f>
        <v>0.27960000000000002</v>
      </c>
      <c r="C21">
        <f>MAX(C3:C12)</f>
        <v>0.64800000000000002</v>
      </c>
      <c r="E21">
        <f t="shared" ref="E21" si="11">MAX(E3:E12)</f>
        <v>0</v>
      </c>
      <c r="F21" s="20"/>
      <c r="H21">
        <f t="shared" ref="H21" si="12">MAX(H3:H12)</f>
        <v>0</v>
      </c>
      <c r="I21" s="20"/>
      <c r="K21">
        <f t="shared" ref="K21" si="13">MAX(K3:K12)</f>
        <v>0</v>
      </c>
      <c r="L21" s="20"/>
      <c r="N21">
        <f t="shared" ref="N21" si="14">MAX(N3:N12)</f>
        <v>0</v>
      </c>
      <c r="O21" s="20"/>
      <c r="Q21">
        <f t="shared" ref="Q21" si="15">MAX(Q3:Q12)</f>
        <v>0</v>
      </c>
      <c r="T21">
        <f t="shared" ref="T21" si="16">MAX(T3:T12)</f>
        <v>0</v>
      </c>
      <c r="W21">
        <f t="shared" ref="W21" si="17">MAX(W3:W12)</f>
        <v>0.26800000000000002</v>
      </c>
      <c r="Z21">
        <f t="shared" ref="Z21" si="18">MAX(Z3:Z12)</f>
        <v>0</v>
      </c>
      <c r="AC21">
        <f t="shared" ref="AC21" si="19">MAX(AC3:AC12)</f>
        <v>0</v>
      </c>
    </row>
    <row r="22" spans="1:29" x14ac:dyDescent="0.25">
      <c r="A22" t="s">
        <v>9</v>
      </c>
      <c r="B22">
        <f>MIN(B3:B12)</f>
        <v>-3.5000000000000003E-2</v>
      </c>
      <c r="C22">
        <f>MIN(C3:C12)</f>
        <v>0.37659999999999999</v>
      </c>
      <c r="E22">
        <f t="shared" ref="E22" si="20">MIN(E3:E12)</f>
        <v>-3.4979999999999998</v>
      </c>
      <c r="F22" s="20"/>
      <c r="H22">
        <f t="shared" ref="H22" si="21">MIN(H3:H12)</f>
        <v>-1.4419999999999999</v>
      </c>
      <c r="I22" s="20"/>
      <c r="K22">
        <f t="shared" ref="K22" si="22">MIN(K3:K12)</f>
        <v>-0.77699999999999991</v>
      </c>
      <c r="L22" s="20"/>
      <c r="N22">
        <f t="shared" ref="N22" si="23">MIN(N3:N12)</f>
        <v>-0.53</v>
      </c>
      <c r="O22" s="20"/>
      <c r="Q22">
        <f t="shared" ref="Q22" si="24">MIN(Q3:Q12)</f>
        <v>-0.93500000000000005</v>
      </c>
      <c r="T22">
        <f t="shared" ref="T22" si="25">MIN(T3:T12)</f>
        <v>0</v>
      </c>
      <c r="W22">
        <f t="shared" ref="W22" si="26">MIN(W3:W12)</f>
        <v>-0.37076424000000002</v>
      </c>
      <c r="Z22">
        <f t="shared" ref="Z22" si="27">MIN(Z3:Z12)</f>
        <v>-1.3690096000000003</v>
      </c>
      <c r="AC22">
        <f t="shared" ref="AC22" si="28">MIN(AC3:AC12)</f>
        <v>-2.7969999999999997</v>
      </c>
    </row>
    <row r="23" spans="1:29" x14ac:dyDescent="0.25">
      <c r="A23" t="s">
        <v>447</v>
      </c>
      <c r="E23" s="9">
        <f>SUM(E92:E100)/COUNT(E92:E100)</f>
        <v>0.5714285714285714</v>
      </c>
      <c r="F23" s="20"/>
      <c r="H23" s="24">
        <f>SUM(H92:H100)/COUNT(H92:H100)</f>
        <v>0.75</v>
      </c>
      <c r="I23" s="20"/>
      <c r="K23" s="24">
        <f>SUM(K92:K100)/COUNT(K92:K100)</f>
        <v>0.66666666666666663</v>
      </c>
      <c r="L23" s="20"/>
      <c r="N23" s="24">
        <f>SUM(N92:N100)/COUNT(N92:N100)</f>
        <v>0.66666666666666663</v>
      </c>
      <c r="O23" s="20"/>
      <c r="Q23" s="29">
        <f>SUM(Q92:Q100)/COUNT(Q92:Q100)</f>
        <v>1</v>
      </c>
      <c r="R23" s="20"/>
      <c r="T23" s="20" t="e">
        <f>SUM(T92:T100)/COUNT(T92:T100)</f>
        <v>#DIV/0!</v>
      </c>
      <c r="U23" s="20"/>
      <c r="W23" s="29">
        <f>SUM(W92:W100)/COUNT(W92:W100)</f>
        <v>1</v>
      </c>
      <c r="X23" s="20"/>
      <c r="Z23" s="6">
        <f>SUM(Z92:Z100)/COUNT(Z92:Z100)</f>
        <v>0.4</v>
      </c>
      <c r="AA23" s="20"/>
      <c r="AC23" s="9">
        <f>SUM(AC92:AC100)/COUNT(AC92:AC100)</f>
        <v>0.5714285714285714</v>
      </c>
    </row>
    <row r="24" spans="1:29" x14ac:dyDescent="0.25">
      <c r="A24" t="s">
        <v>317</v>
      </c>
      <c r="E24" s="5">
        <f>CORREL(E3:E12,$B3:$B12)</f>
        <v>-0.28549053428563681</v>
      </c>
      <c r="F24" s="20"/>
      <c r="H24" s="7">
        <f>CORREL(H3:H12,$B3:$B12)</f>
        <v>-3.7467910670319751E-2</v>
      </c>
      <c r="I24" s="20"/>
      <c r="K24" s="7">
        <f>CORREL(K3:K12,$B3:$B12)</f>
        <v>-4.4657296738552302E-3</v>
      </c>
      <c r="L24" s="20"/>
      <c r="N24" s="5">
        <f>CORREL(N3:N12,$B3:$B12)</f>
        <v>-0.336032674577813</v>
      </c>
      <c r="O24" s="20"/>
      <c r="Q24" s="5">
        <f>CORREL(Q3:Q12,$B3:$B12)</f>
        <v>-0.30346917621874614</v>
      </c>
      <c r="T24" s="20" t="e">
        <f>CORREL(T3:T12,$B3:$B12)</f>
        <v>#DIV/0!</v>
      </c>
      <c r="W24" s="5">
        <f>CORREL(W3:W12,$B3:$B12)</f>
        <v>-0.28437527718370698</v>
      </c>
      <c r="Z24" s="7">
        <f>CORREL(Z3:Z12,$B3:$B12)</f>
        <v>8.557519006365015E-2</v>
      </c>
      <c r="AC24" s="5">
        <f>CORREL(AC3:AC12,$B3:$B12)</f>
        <v>-0.22190803556103378</v>
      </c>
    </row>
    <row r="25" spans="1:29" x14ac:dyDescent="0.25">
      <c r="A25" t="s">
        <v>318</v>
      </c>
      <c r="E25" s="5">
        <f>CORREL(E63:E72,$B63:$B72)</f>
        <v>-0.24316894199789019</v>
      </c>
      <c r="F25" s="20"/>
      <c r="H25" s="5">
        <f>CORREL(H63:H72,$B63:$B72)</f>
        <v>-0.36823563689128402</v>
      </c>
      <c r="I25" s="20"/>
      <c r="K25" s="7">
        <f>CORREL(K63:K72,$B63:$B72)</f>
        <v>-0.10235326314383181</v>
      </c>
      <c r="L25" s="20"/>
      <c r="N25" s="5">
        <f>CORREL(N63:N72,$B63:$B72)</f>
        <v>-0.37219368415938836</v>
      </c>
      <c r="O25" s="20"/>
      <c r="Q25" s="8">
        <f>CORREL(Q63:Q72,$B63:$B72)</f>
        <v>-0.42420751148062857</v>
      </c>
      <c r="R25" s="20"/>
      <c r="T25" s="20" t="e">
        <f>CORREL(T63:T72,$B63:$B72)</f>
        <v>#DIV/0!</v>
      </c>
      <c r="U25" s="20"/>
      <c r="W25" s="8">
        <f>CORREL(W63:W72,$B63:$B72)</f>
        <v>-0.43314731743172058</v>
      </c>
      <c r="X25" s="20"/>
      <c r="Z25" s="5">
        <f>CORREL(Z63:Z72,$B63:$B72)</f>
        <v>-0.20563808293928848</v>
      </c>
      <c r="AA25" s="20"/>
      <c r="AC25" s="5">
        <f>CORREL(AC63:AC72,$B63:$B72)</f>
        <v>-0.23158946856941928</v>
      </c>
    </row>
    <row r="26" spans="1:29" x14ac:dyDescent="0.25">
      <c r="L26" s="20"/>
      <c r="O26" s="20"/>
    </row>
    <row r="60" spans="1:30" x14ac:dyDescent="0.25">
      <c r="A60" t="s">
        <v>319</v>
      </c>
    </row>
    <row r="62" spans="1:30" x14ac:dyDescent="0.25">
      <c r="B62" t="str">
        <f>B2</f>
        <v>Demand</v>
      </c>
      <c r="C62" t="str">
        <f>C2</f>
        <v>Productivity</v>
      </c>
      <c r="E62" t="str">
        <f>E2</f>
        <v>Demand</v>
      </c>
      <c r="F62">
        <f>F2</f>
        <v>0</v>
      </c>
      <c r="H62" t="str">
        <f>H2</f>
        <v>Demand</v>
      </c>
      <c r="I62">
        <f>I2</f>
        <v>0</v>
      </c>
      <c r="K62" t="str">
        <f>K2</f>
        <v>Demand</v>
      </c>
      <c r="L62">
        <f>L2</f>
        <v>0</v>
      </c>
      <c r="N62" t="str">
        <f>N2</f>
        <v>Demand</v>
      </c>
      <c r="O62">
        <f>O2</f>
        <v>0</v>
      </c>
      <c r="Q62" t="str">
        <f>Q2</f>
        <v>Demand</v>
      </c>
      <c r="R62">
        <f>R2</f>
        <v>0</v>
      </c>
      <c r="T62" t="str">
        <f>T2</f>
        <v>Demand</v>
      </c>
      <c r="U62">
        <f>U2</f>
        <v>0</v>
      </c>
      <c r="W62" t="str">
        <f>W2</f>
        <v>Demand</v>
      </c>
      <c r="X62">
        <f>X2</f>
        <v>0</v>
      </c>
      <c r="Z62" t="str">
        <f>Z2</f>
        <v>Demand</v>
      </c>
      <c r="AA62">
        <f>AA2</f>
        <v>0</v>
      </c>
      <c r="AC62" t="str">
        <f>AC2</f>
        <v>Demand</v>
      </c>
      <c r="AD62">
        <f>AD2</f>
        <v>0</v>
      </c>
    </row>
    <row r="63" spans="1:30" x14ac:dyDescent="0.25">
      <c r="A63">
        <f t="shared" ref="A63:A72" si="29">A3</f>
        <v>2005</v>
      </c>
      <c r="B63">
        <f t="shared" ref="B63:C72" si="30">RANK(B3,B$3:B$12)</f>
        <v>6</v>
      </c>
      <c r="C63">
        <f t="shared" si="30"/>
        <v>8</v>
      </c>
      <c r="E63">
        <f t="shared" ref="E63:F72" si="31">RANK(E3,E$3:E$12)</f>
        <v>5</v>
      </c>
      <c r="F63" t="e">
        <f t="shared" si="31"/>
        <v>#N/A</v>
      </c>
      <c r="H63">
        <f t="shared" ref="H63:I72" si="32">RANK(H3,H$3:H$12)</f>
        <v>6</v>
      </c>
      <c r="I63" t="e">
        <f t="shared" si="32"/>
        <v>#N/A</v>
      </c>
      <c r="K63">
        <f t="shared" ref="K63:L72" si="33">RANK(K3,K$3:K$12)</f>
        <v>7</v>
      </c>
      <c r="L63" t="e">
        <f t="shared" si="33"/>
        <v>#N/A</v>
      </c>
      <c r="N63">
        <f t="shared" ref="N63:O72" si="34">RANK(N3,N$3:N$12)</f>
        <v>10</v>
      </c>
      <c r="O63" t="e">
        <f t="shared" si="34"/>
        <v>#N/A</v>
      </c>
      <c r="Q63">
        <f t="shared" ref="Q63:R72" si="35">RANK(Q3,Q$3:Q$12)</f>
        <v>1</v>
      </c>
      <c r="R63" t="e">
        <f t="shared" si="35"/>
        <v>#N/A</v>
      </c>
      <c r="T63">
        <f t="shared" ref="T63:U72" si="36">RANK(T3,T$3:T$12)</f>
        <v>1</v>
      </c>
      <c r="U63" t="e">
        <f t="shared" si="36"/>
        <v>#N/A</v>
      </c>
      <c r="W63">
        <f t="shared" ref="W63:X72" si="37">RANK(W3,W$3:W$12)</f>
        <v>2</v>
      </c>
      <c r="X63" t="e">
        <f t="shared" si="37"/>
        <v>#N/A</v>
      </c>
      <c r="Z63">
        <f t="shared" ref="Z63:AA72" si="38">RANK(Z3,Z$3:Z$12)</f>
        <v>1</v>
      </c>
      <c r="AA63" t="e">
        <f t="shared" si="38"/>
        <v>#N/A</v>
      </c>
      <c r="AC63">
        <f>RANK(AC3,AC$3:AC$12)</f>
        <v>5</v>
      </c>
      <c r="AD63" t="e">
        <f>RANK(AD3,AD$3:AD$12)</f>
        <v>#N/A</v>
      </c>
    </row>
    <row r="64" spans="1:30" x14ac:dyDescent="0.25">
      <c r="A64">
        <f t="shared" si="29"/>
        <v>2006</v>
      </c>
      <c r="B64">
        <f t="shared" si="30"/>
        <v>1</v>
      </c>
      <c r="C64">
        <f t="shared" si="30"/>
        <v>6</v>
      </c>
      <c r="E64">
        <f t="shared" si="31"/>
        <v>9</v>
      </c>
      <c r="F64" t="e">
        <f t="shared" si="31"/>
        <v>#N/A</v>
      </c>
      <c r="H64">
        <f t="shared" si="32"/>
        <v>7</v>
      </c>
      <c r="I64" t="e">
        <f t="shared" si="32"/>
        <v>#N/A</v>
      </c>
      <c r="K64">
        <f t="shared" si="33"/>
        <v>1</v>
      </c>
      <c r="L64" t="e">
        <f t="shared" si="33"/>
        <v>#N/A</v>
      </c>
      <c r="N64">
        <f t="shared" si="34"/>
        <v>8</v>
      </c>
      <c r="O64" t="e">
        <f t="shared" si="34"/>
        <v>#N/A</v>
      </c>
      <c r="Q64">
        <f t="shared" si="35"/>
        <v>10</v>
      </c>
      <c r="R64" t="e">
        <f t="shared" si="35"/>
        <v>#N/A</v>
      </c>
      <c r="T64">
        <f t="shared" si="36"/>
        <v>1</v>
      </c>
      <c r="U64" t="e">
        <f t="shared" si="36"/>
        <v>#N/A</v>
      </c>
      <c r="W64">
        <f t="shared" si="37"/>
        <v>2</v>
      </c>
      <c r="X64" t="e">
        <f t="shared" si="37"/>
        <v>#N/A</v>
      </c>
      <c r="Z64">
        <f t="shared" si="38"/>
        <v>6</v>
      </c>
      <c r="AA64" t="e">
        <f t="shared" si="38"/>
        <v>#N/A</v>
      </c>
      <c r="AC64">
        <f t="shared" ref="AC64:AD64" si="39">RANK(AC4,AC$3:AC$12)</f>
        <v>9</v>
      </c>
      <c r="AD64" t="e">
        <f t="shared" si="39"/>
        <v>#N/A</v>
      </c>
    </row>
    <row r="65" spans="1:30" x14ac:dyDescent="0.25">
      <c r="A65">
        <f t="shared" si="29"/>
        <v>2007</v>
      </c>
      <c r="B65">
        <f t="shared" si="30"/>
        <v>4</v>
      </c>
      <c r="C65">
        <f t="shared" si="30"/>
        <v>4</v>
      </c>
      <c r="E65">
        <f t="shared" si="31"/>
        <v>3</v>
      </c>
      <c r="F65" t="e">
        <f t="shared" si="31"/>
        <v>#N/A</v>
      </c>
      <c r="H65">
        <f t="shared" si="32"/>
        <v>9</v>
      </c>
      <c r="I65" t="e">
        <f t="shared" si="32"/>
        <v>#N/A</v>
      </c>
      <c r="K65">
        <f t="shared" si="33"/>
        <v>9</v>
      </c>
      <c r="L65" t="e">
        <f t="shared" si="33"/>
        <v>#N/A</v>
      </c>
      <c r="N65">
        <f t="shared" si="34"/>
        <v>1</v>
      </c>
      <c r="O65" t="e">
        <f t="shared" si="34"/>
        <v>#N/A</v>
      </c>
      <c r="Q65">
        <f t="shared" si="35"/>
        <v>1</v>
      </c>
      <c r="R65" t="e">
        <f t="shared" si="35"/>
        <v>#N/A</v>
      </c>
      <c r="T65">
        <f t="shared" si="36"/>
        <v>1</v>
      </c>
      <c r="U65" t="e">
        <f t="shared" si="36"/>
        <v>#N/A</v>
      </c>
      <c r="W65">
        <f t="shared" si="37"/>
        <v>2</v>
      </c>
      <c r="X65" t="e">
        <f t="shared" si="37"/>
        <v>#N/A</v>
      </c>
      <c r="Z65">
        <f t="shared" si="38"/>
        <v>7</v>
      </c>
      <c r="AA65" t="e">
        <f t="shared" si="38"/>
        <v>#N/A</v>
      </c>
      <c r="AC65">
        <f t="shared" ref="AC65:AD65" si="40">RANK(AC5,AC$3:AC$12)</f>
        <v>4</v>
      </c>
      <c r="AD65" t="e">
        <f t="shared" si="40"/>
        <v>#N/A</v>
      </c>
    </row>
    <row r="66" spans="1:30" x14ac:dyDescent="0.25">
      <c r="A66">
        <f t="shared" si="29"/>
        <v>2008</v>
      </c>
      <c r="B66">
        <f t="shared" si="30"/>
        <v>7</v>
      </c>
      <c r="C66">
        <f t="shared" si="30"/>
        <v>3</v>
      </c>
      <c r="E66">
        <f t="shared" si="31"/>
        <v>1</v>
      </c>
      <c r="F66" t="e">
        <f t="shared" si="31"/>
        <v>#N/A</v>
      </c>
      <c r="H66">
        <f t="shared" si="32"/>
        <v>1</v>
      </c>
      <c r="I66" t="e">
        <f t="shared" si="32"/>
        <v>#N/A</v>
      </c>
      <c r="K66">
        <f t="shared" si="33"/>
        <v>1</v>
      </c>
      <c r="L66" t="e">
        <f t="shared" si="33"/>
        <v>#N/A</v>
      </c>
      <c r="N66">
        <f t="shared" si="34"/>
        <v>1</v>
      </c>
      <c r="O66" t="e">
        <f t="shared" si="34"/>
        <v>#N/A</v>
      </c>
      <c r="Q66">
        <f t="shared" si="35"/>
        <v>1</v>
      </c>
      <c r="R66" t="e">
        <f t="shared" si="35"/>
        <v>#N/A</v>
      </c>
      <c r="T66">
        <f t="shared" si="36"/>
        <v>1</v>
      </c>
      <c r="U66" t="e">
        <f t="shared" si="36"/>
        <v>#N/A</v>
      </c>
      <c r="W66">
        <f t="shared" si="37"/>
        <v>2</v>
      </c>
      <c r="X66" t="e">
        <f t="shared" si="37"/>
        <v>#N/A</v>
      </c>
      <c r="Z66">
        <f t="shared" si="38"/>
        <v>1</v>
      </c>
      <c r="AA66" t="e">
        <f t="shared" si="38"/>
        <v>#N/A</v>
      </c>
      <c r="AC66">
        <f t="shared" ref="AC66:AD66" si="41">RANK(AC6,AC$3:AC$12)</f>
        <v>1</v>
      </c>
      <c r="AD66" t="e">
        <f t="shared" si="41"/>
        <v>#N/A</v>
      </c>
    </row>
    <row r="67" spans="1:30" x14ac:dyDescent="0.25">
      <c r="A67">
        <f t="shared" si="29"/>
        <v>2009</v>
      </c>
      <c r="B67">
        <f t="shared" si="30"/>
        <v>10</v>
      </c>
      <c r="C67">
        <f t="shared" si="30"/>
        <v>5</v>
      </c>
      <c r="E67">
        <f t="shared" si="31"/>
        <v>1</v>
      </c>
      <c r="F67" t="e">
        <f t="shared" si="31"/>
        <v>#N/A</v>
      </c>
      <c r="H67">
        <f t="shared" si="32"/>
        <v>1</v>
      </c>
      <c r="I67" t="e">
        <f t="shared" si="32"/>
        <v>#N/A</v>
      </c>
      <c r="K67">
        <f t="shared" si="33"/>
        <v>1</v>
      </c>
      <c r="L67" t="e">
        <f t="shared" si="33"/>
        <v>#N/A</v>
      </c>
      <c r="N67">
        <f t="shared" si="34"/>
        <v>1</v>
      </c>
      <c r="O67" t="e">
        <f t="shared" si="34"/>
        <v>#N/A</v>
      </c>
      <c r="Q67">
        <f t="shared" si="35"/>
        <v>1</v>
      </c>
      <c r="R67" t="e">
        <f t="shared" si="35"/>
        <v>#N/A</v>
      </c>
      <c r="T67">
        <f t="shared" si="36"/>
        <v>1</v>
      </c>
      <c r="U67" t="e">
        <f t="shared" si="36"/>
        <v>#N/A</v>
      </c>
      <c r="W67">
        <f t="shared" si="37"/>
        <v>2</v>
      </c>
      <c r="X67" t="e">
        <f t="shared" si="37"/>
        <v>#N/A</v>
      </c>
      <c r="Z67">
        <f t="shared" si="38"/>
        <v>1</v>
      </c>
      <c r="AA67" t="e">
        <f t="shared" si="38"/>
        <v>#N/A</v>
      </c>
      <c r="AC67">
        <f t="shared" ref="AC67:AD67" si="42">RANK(AC7,AC$3:AC$12)</f>
        <v>1</v>
      </c>
      <c r="AD67" t="e">
        <f t="shared" si="42"/>
        <v>#N/A</v>
      </c>
    </row>
    <row r="68" spans="1:30" x14ac:dyDescent="0.25">
      <c r="A68">
        <f t="shared" si="29"/>
        <v>2010</v>
      </c>
      <c r="B68">
        <f t="shared" si="30"/>
        <v>2</v>
      </c>
      <c r="C68">
        <f t="shared" si="30"/>
        <v>1</v>
      </c>
      <c r="E68">
        <f t="shared" si="31"/>
        <v>7</v>
      </c>
      <c r="F68" t="e">
        <f t="shared" si="31"/>
        <v>#N/A</v>
      </c>
      <c r="H68">
        <f t="shared" si="32"/>
        <v>8</v>
      </c>
      <c r="I68" t="e">
        <f t="shared" si="32"/>
        <v>#N/A</v>
      </c>
      <c r="K68">
        <f t="shared" si="33"/>
        <v>8</v>
      </c>
      <c r="L68" t="e">
        <f t="shared" si="33"/>
        <v>#N/A</v>
      </c>
      <c r="N68">
        <f t="shared" si="34"/>
        <v>9</v>
      </c>
      <c r="O68" t="e">
        <f t="shared" si="34"/>
        <v>#N/A</v>
      </c>
      <c r="Q68">
        <f t="shared" si="35"/>
        <v>8</v>
      </c>
      <c r="R68" t="e">
        <f t="shared" si="35"/>
        <v>#N/A</v>
      </c>
      <c r="T68">
        <f t="shared" si="36"/>
        <v>1</v>
      </c>
      <c r="U68" t="e">
        <f t="shared" si="36"/>
        <v>#N/A</v>
      </c>
      <c r="W68">
        <f t="shared" si="37"/>
        <v>10</v>
      </c>
      <c r="X68" t="e">
        <f t="shared" si="37"/>
        <v>#N/A</v>
      </c>
      <c r="Z68">
        <f t="shared" si="38"/>
        <v>1</v>
      </c>
      <c r="AA68" t="e">
        <f t="shared" si="38"/>
        <v>#N/A</v>
      </c>
      <c r="AC68">
        <f t="shared" ref="AC68:AD68" si="43">RANK(AC8,AC$3:AC$12)</f>
        <v>7</v>
      </c>
      <c r="AD68" t="e">
        <f t="shared" si="43"/>
        <v>#N/A</v>
      </c>
    </row>
    <row r="69" spans="1:30" x14ac:dyDescent="0.25">
      <c r="A69">
        <f t="shared" si="29"/>
        <v>2011</v>
      </c>
      <c r="B69">
        <f t="shared" si="30"/>
        <v>5</v>
      </c>
      <c r="C69">
        <f t="shared" si="30"/>
        <v>2</v>
      </c>
      <c r="E69">
        <f t="shared" si="31"/>
        <v>6</v>
      </c>
      <c r="F69" t="e">
        <f t="shared" si="31"/>
        <v>#N/A</v>
      </c>
      <c r="H69">
        <f t="shared" si="32"/>
        <v>1</v>
      </c>
      <c r="I69" t="e">
        <f t="shared" si="32"/>
        <v>#N/A</v>
      </c>
      <c r="K69">
        <f t="shared" si="33"/>
        <v>1</v>
      </c>
      <c r="L69" t="e">
        <f t="shared" si="33"/>
        <v>#N/A</v>
      </c>
      <c r="N69">
        <f t="shared" si="34"/>
        <v>1</v>
      </c>
      <c r="O69" t="e">
        <f t="shared" si="34"/>
        <v>#N/A</v>
      </c>
      <c r="Q69">
        <f t="shared" si="35"/>
        <v>1</v>
      </c>
      <c r="R69" t="e">
        <f t="shared" si="35"/>
        <v>#N/A</v>
      </c>
      <c r="T69">
        <f t="shared" si="36"/>
        <v>1</v>
      </c>
      <c r="U69" t="e">
        <f t="shared" si="36"/>
        <v>#N/A</v>
      </c>
      <c r="W69">
        <f t="shared" si="37"/>
        <v>2</v>
      </c>
      <c r="X69" t="e">
        <f t="shared" si="37"/>
        <v>#N/A</v>
      </c>
      <c r="Z69">
        <f t="shared" si="38"/>
        <v>9</v>
      </c>
      <c r="AA69" t="e">
        <f t="shared" si="38"/>
        <v>#N/A</v>
      </c>
      <c r="AC69">
        <f t="shared" ref="AC69:AD69" si="44">RANK(AC9,AC$3:AC$12)</f>
        <v>6</v>
      </c>
      <c r="AD69" t="e">
        <f t="shared" si="44"/>
        <v>#N/A</v>
      </c>
    </row>
    <row r="70" spans="1:30" x14ac:dyDescent="0.25">
      <c r="A70">
        <f t="shared" si="29"/>
        <v>2012</v>
      </c>
      <c r="B70">
        <f t="shared" si="30"/>
        <v>9</v>
      </c>
      <c r="C70">
        <f t="shared" si="30"/>
        <v>10</v>
      </c>
      <c r="E70">
        <f t="shared" si="31"/>
        <v>8</v>
      </c>
      <c r="F70" t="e">
        <f t="shared" si="31"/>
        <v>#N/A</v>
      </c>
      <c r="H70">
        <f t="shared" si="32"/>
        <v>1</v>
      </c>
      <c r="I70" t="e">
        <f t="shared" si="32"/>
        <v>#N/A</v>
      </c>
      <c r="K70">
        <f t="shared" si="33"/>
        <v>1</v>
      </c>
      <c r="L70" t="e">
        <f t="shared" si="33"/>
        <v>#N/A</v>
      </c>
      <c r="N70">
        <f t="shared" si="34"/>
        <v>1</v>
      </c>
      <c r="O70" t="e">
        <f t="shared" si="34"/>
        <v>#N/A</v>
      </c>
      <c r="Q70">
        <f t="shared" si="35"/>
        <v>1</v>
      </c>
      <c r="R70" t="e">
        <f t="shared" si="35"/>
        <v>#N/A</v>
      </c>
      <c r="T70">
        <f t="shared" si="36"/>
        <v>1</v>
      </c>
      <c r="U70" t="e">
        <f t="shared" si="36"/>
        <v>#N/A</v>
      </c>
      <c r="W70">
        <f t="shared" si="37"/>
        <v>2</v>
      </c>
      <c r="X70" t="e">
        <f t="shared" si="37"/>
        <v>#N/A</v>
      </c>
      <c r="Z70">
        <f t="shared" si="38"/>
        <v>10</v>
      </c>
      <c r="AA70" t="e">
        <f t="shared" si="38"/>
        <v>#N/A</v>
      </c>
      <c r="AC70">
        <f t="shared" ref="AC70:AD70" si="45">RANK(AC10,AC$3:AC$12)</f>
        <v>8</v>
      </c>
      <c r="AD70" t="e">
        <f t="shared" si="45"/>
        <v>#N/A</v>
      </c>
    </row>
    <row r="71" spans="1:30" x14ac:dyDescent="0.25">
      <c r="A71">
        <f t="shared" si="29"/>
        <v>2013</v>
      </c>
      <c r="B71">
        <f t="shared" si="30"/>
        <v>3</v>
      </c>
      <c r="C71">
        <f t="shared" si="30"/>
        <v>9</v>
      </c>
      <c r="E71">
        <f t="shared" si="31"/>
        <v>4</v>
      </c>
      <c r="F71" t="e">
        <f t="shared" si="31"/>
        <v>#N/A</v>
      </c>
      <c r="H71">
        <f t="shared" si="32"/>
        <v>1</v>
      </c>
      <c r="I71" t="e">
        <f t="shared" si="32"/>
        <v>#N/A</v>
      </c>
      <c r="K71">
        <f t="shared" si="33"/>
        <v>1</v>
      </c>
      <c r="L71" t="e">
        <f t="shared" si="33"/>
        <v>#N/A</v>
      </c>
      <c r="N71">
        <f t="shared" si="34"/>
        <v>1</v>
      </c>
      <c r="O71" t="e">
        <f t="shared" si="34"/>
        <v>#N/A</v>
      </c>
      <c r="Q71">
        <f t="shared" si="35"/>
        <v>1</v>
      </c>
      <c r="R71" t="e">
        <f t="shared" si="35"/>
        <v>#N/A</v>
      </c>
      <c r="T71">
        <f t="shared" si="36"/>
        <v>1</v>
      </c>
      <c r="U71" t="e">
        <f t="shared" si="36"/>
        <v>#N/A</v>
      </c>
      <c r="W71">
        <f t="shared" si="37"/>
        <v>2</v>
      </c>
      <c r="X71" t="e">
        <f t="shared" si="37"/>
        <v>#N/A</v>
      </c>
      <c r="Z71">
        <f t="shared" si="38"/>
        <v>8</v>
      </c>
      <c r="AA71" t="e">
        <f t="shared" si="38"/>
        <v>#N/A</v>
      </c>
      <c r="AC71">
        <f t="shared" ref="AC71:AD71" si="46">RANK(AC11,AC$3:AC$12)</f>
        <v>3</v>
      </c>
      <c r="AD71" t="e">
        <f t="shared" si="46"/>
        <v>#N/A</v>
      </c>
    </row>
    <row r="72" spans="1:30" x14ac:dyDescent="0.25">
      <c r="A72">
        <f t="shared" si="29"/>
        <v>2014</v>
      </c>
      <c r="B72">
        <f t="shared" si="30"/>
        <v>8</v>
      </c>
      <c r="C72">
        <f t="shared" si="30"/>
        <v>7</v>
      </c>
      <c r="E72">
        <f t="shared" si="31"/>
        <v>10</v>
      </c>
      <c r="F72" t="e">
        <f t="shared" si="31"/>
        <v>#N/A</v>
      </c>
      <c r="H72">
        <f t="shared" si="32"/>
        <v>10</v>
      </c>
      <c r="I72" t="e">
        <f t="shared" si="32"/>
        <v>#N/A</v>
      </c>
      <c r="K72">
        <f t="shared" si="33"/>
        <v>10</v>
      </c>
      <c r="L72" t="e">
        <f t="shared" si="33"/>
        <v>#N/A</v>
      </c>
      <c r="N72">
        <f t="shared" si="34"/>
        <v>7</v>
      </c>
      <c r="O72" t="e">
        <f t="shared" si="34"/>
        <v>#N/A</v>
      </c>
      <c r="Q72">
        <f t="shared" si="35"/>
        <v>9</v>
      </c>
      <c r="R72" t="e">
        <f t="shared" si="35"/>
        <v>#N/A</v>
      </c>
      <c r="T72">
        <f t="shared" si="36"/>
        <v>1</v>
      </c>
      <c r="U72" t="e">
        <f t="shared" si="36"/>
        <v>#N/A</v>
      </c>
      <c r="W72">
        <f t="shared" si="37"/>
        <v>1</v>
      </c>
      <c r="X72" t="e">
        <f t="shared" si="37"/>
        <v>#N/A</v>
      </c>
      <c r="Z72">
        <f t="shared" si="38"/>
        <v>1</v>
      </c>
      <c r="AA72" t="e">
        <f t="shared" si="38"/>
        <v>#N/A</v>
      </c>
      <c r="AC72">
        <f t="shared" ref="AC72:AD72" si="47">RANK(AC12,AC$3:AC$12)</f>
        <v>10</v>
      </c>
      <c r="AD72" t="e">
        <f t="shared" si="47"/>
        <v>#N/A</v>
      </c>
    </row>
    <row r="74" spans="1:30" x14ac:dyDescent="0.25">
      <c r="A74" t="s">
        <v>445</v>
      </c>
    </row>
    <row r="76" spans="1:30" x14ac:dyDescent="0.25">
      <c r="B76" t="str">
        <f>B62</f>
        <v>Demand</v>
      </c>
      <c r="C76" t="str">
        <f>C62</f>
        <v>Productivity</v>
      </c>
      <c r="E76" t="str">
        <f>E62</f>
        <v>Demand</v>
      </c>
      <c r="F76">
        <f>F62</f>
        <v>0</v>
      </c>
      <c r="H76" t="str">
        <f>H62</f>
        <v>Demand</v>
      </c>
      <c r="I76">
        <f>I62</f>
        <v>0</v>
      </c>
      <c r="K76" t="str">
        <f>K62</f>
        <v>Demand</v>
      </c>
      <c r="L76">
        <f>L62</f>
        <v>0</v>
      </c>
      <c r="N76" t="str">
        <f>N62</f>
        <v>Demand</v>
      </c>
      <c r="O76">
        <f>O62</f>
        <v>0</v>
      </c>
      <c r="Q76" t="str">
        <f>Q62</f>
        <v>Demand</v>
      </c>
      <c r="R76">
        <f>R62</f>
        <v>0</v>
      </c>
      <c r="T76" t="str">
        <f>T62</f>
        <v>Demand</v>
      </c>
      <c r="U76">
        <f>U62</f>
        <v>0</v>
      </c>
      <c r="W76" t="str">
        <f>W62</f>
        <v>Demand</v>
      </c>
      <c r="X76">
        <f>X62</f>
        <v>0</v>
      </c>
      <c r="Z76" t="str">
        <f>Z62</f>
        <v>Demand</v>
      </c>
      <c r="AA76">
        <f>AA62</f>
        <v>0</v>
      </c>
      <c r="AC76" t="str">
        <f>AC62</f>
        <v>Demand</v>
      </c>
      <c r="AD76">
        <f>AD62</f>
        <v>0</v>
      </c>
    </row>
    <row r="77" spans="1:30" x14ac:dyDescent="0.25">
      <c r="A77">
        <f>A63</f>
        <v>2005</v>
      </c>
    </row>
    <row r="78" spans="1:30" x14ac:dyDescent="0.25">
      <c r="A78">
        <f t="shared" ref="A78:A86" si="48">A64</f>
        <v>2006</v>
      </c>
      <c r="B78">
        <f>IF(B3=0,"",IF(B4="","",SIGN(B4/B3-1)))</f>
        <v>1</v>
      </c>
      <c r="C78">
        <f t="shared" ref="C78:C86" si="49">IF(C3=0,"",IF(C4="","",SIGN(C4/C3-1)))</f>
        <v>1</v>
      </c>
      <c r="E78">
        <f>IF(E3=0,"",IF(E4="","",SIGN(E4/E3-1)))</f>
        <v>1</v>
      </c>
      <c r="F78" t="str">
        <f t="shared" ref="F78:F86" si="50">IF(F3=0,"",IF(F4="","",SIGN(F4/F3-1)))</f>
        <v/>
      </c>
      <c r="H78">
        <f>IF(H3=0,"",IF(H4="","",SIGN(H4/H3-1)))</f>
        <v>1</v>
      </c>
      <c r="I78" t="str">
        <f t="shared" ref="I78:I86" si="51">IF(I3=0,"",IF(I4="","",SIGN(I4/I3-1)))</f>
        <v/>
      </c>
      <c r="K78">
        <f>IF(K3=0,"",IF(K4="","",SIGN(K4/K3-1)))</f>
        <v>-1</v>
      </c>
      <c r="L78" t="str">
        <f t="shared" ref="L78:L86" si="52">IF(L3=0,"",IF(L4="","",SIGN(L4/L3-1)))</f>
        <v/>
      </c>
      <c r="N78">
        <f>IF(N3=0,"",IF(N4="","",SIGN(N4/N3-1)))</f>
        <v>-1</v>
      </c>
      <c r="O78" t="str">
        <f t="shared" ref="O78:O86" si="53">IF(O3=0,"",IF(O4="","",SIGN(O4/O3-1)))</f>
        <v/>
      </c>
      <c r="Q78" t="str">
        <f>IF(Q3=0,"",IF(Q4="","",SIGN(Q4/Q3-1)))</f>
        <v/>
      </c>
      <c r="R78" t="str">
        <f t="shared" ref="R78:R86" si="54">IF(R3=0,"",IF(R4="","",SIGN(R4/R3-1)))</f>
        <v/>
      </c>
      <c r="T78" t="str">
        <f>IF(T3=0,"",IF(T4="","",SIGN(T4/T3-1)))</f>
        <v/>
      </c>
      <c r="U78" t="str">
        <f t="shared" ref="U78:U86" si="55">IF(U3=0,"",IF(U4="","",SIGN(U4/U3-1)))</f>
        <v/>
      </c>
      <c r="W78" t="str">
        <f>IF(W3=0,"",IF(W4="","",SIGN(W4/W3-1)))</f>
        <v/>
      </c>
      <c r="X78" t="str">
        <f t="shared" ref="X78:X86" si="56">IF(X3=0,"",IF(X4="","",SIGN(X4/X3-1)))</f>
        <v/>
      </c>
      <c r="Z78" t="str">
        <f>IF(Z3=0,"",IF(Z4="","",SIGN(Z4/Z3-1)))</f>
        <v/>
      </c>
      <c r="AA78" t="str">
        <f t="shared" ref="AA78:AA86" si="57">IF(AA3=0,"",IF(AA4="","",SIGN(AA4/AA3-1)))</f>
        <v/>
      </c>
      <c r="AC78">
        <f>IF(AC3=0,"",IF(AC4="","",SIGN(AC4/AC3-1)))</f>
        <v>1</v>
      </c>
      <c r="AD78" t="str">
        <f t="shared" ref="AD78:AD86" si="58">IF(AD3=0,"",IF(AD4="","",SIGN(AD4/AD3-1)))</f>
        <v/>
      </c>
    </row>
    <row r="79" spans="1:30" x14ac:dyDescent="0.25">
      <c r="A79">
        <f t="shared" si="48"/>
        <v>2007</v>
      </c>
      <c r="B79">
        <f t="shared" ref="B79:B86" si="59">IF(B4=0,"",IF(B5="","",SIGN(B5/B4-1)))</f>
        <v>-1</v>
      </c>
      <c r="C79">
        <f t="shared" si="49"/>
        <v>1</v>
      </c>
      <c r="E79">
        <f t="shared" ref="E79:E86" si="60">IF(E4=0,"",IF(E5="","",SIGN(E5/E4-1)))</f>
        <v>-1</v>
      </c>
      <c r="F79" t="str">
        <f t="shared" si="50"/>
        <v/>
      </c>
      <c r="H79">
        <f t="shared" ref="H79:H86" si="61">IF(H4=0,"",IF(H5="","",SIGN(H5/H4-1)))</f>
        <v>1</v>
      </c>
      <c r="I79" t="str">
        <f t="shared" si="51"/>
        <v/>
      </c>
      <c r="K79" t="str">
        <f t="shared" ref="K79:K86" si="62">IF(K4=0,"",IF(K5="","",SIGN(K5/K4-1)))</f>
        <v/>
      </c>
      <c r="L79" t="str">
        <f t="shared" si="52"/>
        <v/>
      </c>
      <c r="N79">
        <f t="shared" ref="N79:N86" si="63">IF(N4=0,"",IF(N5="","",SIGN(N5/N4-1)))</f>
        <v>-1</v>
      </c>
      <c r="O79" t="str">
        <f t="shared" si="53"/>
        <v/>
      </c>
      <c r="Q79">
        <f t="shared" ref="Q79:Q86" si="64">IF(Q4=0,"",IF(Q5="","",SIGN(Q5/Q4-1)))</f>
        <v>-1</v>
      </c>
      <c r="R79" t="str">
        <f t="shared" si="54"/>
        <v/>
      </c>
      <c r="T79" t="str">
        <f t="shared" ref="T79:T86" si="65">IF(T4=0,"",IF(T5="","",SIGN(T5/T4-1)))</f>
        <v/>
      </c>
      <c r="U79" t="str">
        <f t="shared" si="55"/>
        <v/>
      </c>
      <c r="W79" t="str">
        <f t="shared" ref="W79:W86" si="66">IF(W4=0,"",IF(W5="","",SIGN(W5/W4-1)))</f>
        <v/>
      </c>
      <c r="X79" t="str">
        <f t="shared" si="56"/>
        <v/>
      </c>
      <c r="Z79">
        <f t="shared" ref="Z79:Z86" si="67">IF(Z4=0,"",IF(Z5="","",SIGN(Z5/Z4-1)))</f>
        <v>1</v>
      </c>
      <c r="AA79" t="str">
        <f t="shared" si="57"/>
        <v/>
      </c>
      <c r="AC79">
        <f t="shared" ref="AC79" si="68">IF(AC4=0,"",IF(AC5="","",SIGN(AC5/AC4-1)))</f>
        <v>-1</v>
      </c>
      <c r="AD79" t="str">
        <f t="shared" si="58"/>
        <v/>
      </c>
    </row>
    <row r="80" spans="1:30" x14ac:dyDescent="0.25">
      <c r="A80">
        <f t="shared" si="48"/>
        <v>2008</v>
      </c>
      <c r="B80">
        <f t="shared" si="59"/>
        <v>-1</v>
      </c>
      <c r="C80">
        <f t="shared" si="49"/>
        <v>1</v>
      </c>
      <c r="E80">
        <f t="shared" si="60"/>
        <v>-1</v>
      </c>
      <c r="F80" t="str">
        <f t="shared" si="50"/>
        <v/>
      </c>
      <c r="H80">
        <f t="shared" si="61"/>
        <v>-1</v>
      </c>
      <c r="I80" t="str">
        <f t="shared" si="51"/>
        <v/>
      </c>
      <c r="K80">
        <f t="shared" si="62"/>
        <v>-1</v>
      </c>
      <c r="L80" t="str">
        <f t="shared" si="52"/>
        <v/>
      </c>
      <c r="N80" t="str">
        <f t="shared" si="63"/>
        <v/>
      </c>
      <c r="O80" t="str">
        <f t="shared" si="53"/>
        <v/>
      </c>
      <c r="Q80" t="str">
        <f t="shared" si="64"/>
        <v/>
      </c>
      <c r="R80" t="str">
        <f t="shared" si="54"/>
        <v/>
      </c>
      <c r="T80" t="str">
        <f t="shared" si="65"/>
        <v/>
      </c>
      <c r="U80" t="str">
        <f t="shared" si="55"/>
        <v/>
      </c>
      <c r="W80" t="str">
        <f t="shared" si="66"/>
        <v/>
      </c>
      <c r="X80" t="str">
        <f t="shared" si="56"/>
        <v/>
      </c>
      <c r="Z80">
        <f t="shared" si="67"/>
        <v>-1</v>
      </c>
      <c r="AA80" t="str">
        <f t="shared" si="57"/>
        <v/>
      </c>
      <c r="AC80">
        <f t="shared" ref="AC80" si="69">IF(AC5=0,"",IF(AC6="","",SIGN(AC6/AC5-1)))</f>
        <v>-1</v>
      </c>
      <c r="AD80" t="str">
        <f t="shared" si="58"/>
        <v/>
      </c>
    </row>
    <row r="81" spans="1:30" x14ac:dyDescent="0.25">
      <c r="A81">
        <f t="shared" si="48"/>
        <v>2009</v>
      </c>
      <c r="B81">
        <f t="shared" si="59"/>
        <v>-1</v>
      </c>
      <c r="C81">
        <f t="shared" si="49"/>
        <v>-1</v>
      </c>
      <c r="E81" t="str">
        <f t="shared" si="60"/>
        <v/>
      </c>
      <c r="F81" t="str">
        <f t="shared" si="50"/>
        <v/>
      </c>
      <c r="H81" t="str">
        <f t="shared" si="61"/>
        <v/>
      </c>
      <c r="I81" t="str">
        <f t="shared" si="51"/>
        <v/>
      </c>
      <c r="K81" t="str">
        <f t="shared" si="62"/>
        <v/>
      </c>
      <c r="L81" t="str">
        <f t="shared" si="52"/>
        <v/>
      </c>
      <c r="N81" t="str">
        <f t="shared" si="63"/>
        <v/>
      </c>
      <c r="O81" t="str">
        <f t="shared" si="53"/>
        <v/>
      </c>
      <c r="Q81" t="str">
        <f t="shared" si="64"/>
        <v/>
      </c>
      <c r="R81" t="str">
        <f t="shared" si="54"/>
        <v/>
      </c>
      <c r="T81" t="str">
        <f t="shared" si="65"/>
        <v/>
      </c>
      <c r="U81" t="str">
        <f t="shared" si="55"/>
        <v/>
      </c>
      <c r="W81" t="str">
        <f t="shared" si="66"/>
        <v/>
      </c>
      <c r="X81" t="str">
        <f t="shared" si="56"/>
        <v/>
      </c>
      <c r="Z81" t="str">
        <f t="shared" si="67"/>
        <v/>
      </c>
      <c r="AA81" t="str">
        <f t="shared" si="57"/>
        <v/>
      </c>
      <c r="AC81" t="str">
        <f t="shared" ref="AC81" si="70">IF(AC6=0,"",IF(AC7="","",SIGN(AC7/AC6-1)))</f>
        <v/>
      </c>
      <c r="AD81" t="str">
        <f t="shared" si="58"/>
        <v/>
      </c>
    </row>
    <row r="82" spans="1:30" x14ac:dyDescent="0.25">
      <c r="A82">
        <f t="shared" si="48"/>
        <v>2010</v>
      </c>
      <c r="B82">
        <f t="shared" si="59"/>
        <v>-1</v>
      </c>
      <c r="C82">
        <f t="shared" si="49"/>
        <v>1</v>
      </c>
      <c r="E82" t="str">
        <f t="shared" si="60"/>
        <v/>
      </c>
      <c r="F82" t="str">
        <f t="shared" si="50"/>
        <v/>
      </c>
      <c r="H82" t="str">
        <f t="shared" si="61"/>
        <v/>
      </c>
      <c r="I82" t="str">
        <f t="shared" si="51"/>
        <v/>
      </c>
      <c r="K82" t="str">
        <f t="shared" si="62"/>
        <v/>
      </c>
      <c r="L82" t="str">
        <f t="shared" si="52"/>
        <v/>
      </c>
      <c r="N82" t="str">
        <f t="shared" si="63"/>
        <v/>
      </c>
      <c r="O82" t="str">
        <f t="shared" si="53"/>
        <v/>
      </c>
      <c r="Q82" t="str">
        <f t="shared" si="64"/>
        <v/>
      </c>
      <c r="R82" t="str">
        <f t="shared" si="54"/>
        <v/>
      </c>
      <c r="T82" t="str">
        <f t="shared" si="65"/>
        <v/>
      </c>
      <c r="U82" t="str">
        <f t="shared" si="55"/>
        <v/>
      </c>
      <c r="W82" t="str">
        <f t="shared" si="66"/>
        <v/>
      </c>
      <c r="X82" t="str">
        <f t="shared" si="56"/>
        <v/>
      </c>
      <c r="Z82" t="str">
        <f t="shared" si="67"/>
        <v/>
      </c>
      <c r="AA82" t="str">
        <f t="shared" si="57"/>
        <v/>
      </c>
      <c r="AC82" t="str">
        <f t="shared" ref="AC82" si="71">IF(AC7=0,"",IF(AC8="","",SIGN(AC8/AC7-1)))</f>
        <v/>
      </c>
      <c r="AD82" t="str">
        <f t="shared" si="58"/>
        <v/>
      </c>
    </row>
    <row r="83" spans="1:30" x14ac:dyDescent="0.25">
      <c r="A83">
        <f t="shared" si="48"/>
        <v>2011</v>
      </c>
      <c r="B83">
        <f t="shared" si="59"/>
        <v>-1</v>
      </c>
      <c r="C83">
        <f t="shared" si="49"/>
        <v>-1</v>
      </c>
      <c r="E83">
        <f t="shared" si="60"/>
        <v>-1</v>
      </c>
      <c r="F83" t="str">
        <f t="shared" si="50"/>
        <v/>
      </c>
      <c r="H83">
        <f t="shared" si="61"/>
        <v>-1</v>
      </c>
      <c r="I83" t="str">
        <f t="shared" si="51"/>
        <v/>
      </c>
      <c r="K83">
        <f t="shared" si="62"/>
        <v>-1</v>
      </c>
      <c r="L83" t="str">
        <f t="shared" si="52"/>
        <v/>
      </c>
      <c r="N83">
        <f t="shared" si="63"/>
        <v>-1</v>
      </c>
      <c r="O83" t="str">
        <f t="shared" si="53"/>
        <v/>
      </c>
      <c r="Q83">
        <f t="shared" si="64"/>
        <v>-1</v>
      </c>
      <c r="R83" t="str">
        <f t="shared" si="54"/>
        <v/>
      </c>
      <c r="T83" t="str">
        <f t="shared" si="65"/>
        <v/>
      </c>
      <c r="U83" t="str">
        <f t="shared" si="55"/>
        <v/>
      </c>
      <c r="W83">
        <f t="shared" si="66"/>
        <v>-1</v>
      </c>
      <c r="X83" t="str">
        <f t="shared" si="56"/>
        <v/>
      </c>
      <c r="Z83" t="str">
        <f t="shared" si="67"/>
        <v/>
      </c>
      <c r="AA83" t="str">
        <f t="shared" si="57"/>
        <v/>
      </c>
      <c r="AC83">
        <f t="shared" ref="AC83" si="72">IF(AC8=0,"",IF(AC9="","",SIGN(AC9/AC8-1)))</f>
        <v>-1</v>
      </c>
      <c r="AD83" t="str">
        <f t="shared" si="58"/>
        <v/>
      </c>
    </row>
    <row r="84" spans="1:30" x14ac:dyDescent="0.25">
      <c r="A84">
        <f t="shared" si="48"/>
        <v>2012</v>
      </c>
      <c r="B84">
        <f t="shared" si="59"/>
        <v>-1</v>
      </c>
      <c r="C84">
        <f t="shared" si="49"/>
        <v>-1</v>
      </c>
      <c r="E84">
        <f t="shared" si="60"/>
        <v>1</v>
      </c>
      <c r="F84" t="str">
        <f t="shared" si="50"/>
        <v/>
      </c>
      <c r="H84" t="str">
        <f t="shared" si="61"/>
        <v/>
      </c>
      <c r="I84" t="str">
        <f t="shared" si="51"/>
        <v/>
      </c>
      <c r="K84" t="str">
        <f t="shared" si="62"/>
        <v/>
      </c>
      <c r="L84" t="str">
        <f t="shared" si="52"/>
        <v/>
      </c>
      <c r="N84" t="str">
        <f t="shared" si="63"/>
        <v/>
      </c>
      <c r="O84" t="str">
        <f t="shared" si="53"/>
        <v/>
      </c>
      <c r="Q84" t="str">
        <f t="shared" si="64"/>
        <v/>
      </c>
      <c r="R84" t="str">
        <f t="shared" si="54"/>
        <v/>
      </c>
      <c r="T84" t="str">
        <f t="shared" si="65"/>
        <v/>
      </c>
      <c r="U84" t="str">
        <f t="shared" si="55"/>
        <v/>
      </c>
      <c r="W84" t="str">
        <f t="shared" si="66"/>
        <v/>
      </c>
      <c r="X84" t="str">
        <f t="shared" si="56"/>
        <v/>
      </c>
      <c r="Z84">
        <f t="shared" si="67"/>
        <v>1</v>
      </c>
      <c r="AA84" t="str">
        <f t="shared" si="57"/>
        <v/>
      </c>
      <c r="AC84">
        <f t="shared" ref="AC84" si="73">IF(AC9=0,"",IF(AC10="","",SIGN(AC10/AC9-1)))</f>
        <v>1</v>
      </c>
      <c r="AD84" t="str">
        <f t="shared" si="58"/>
        <v/>
      </c>
    </row>
    <row r="85" spans="1:30" x14ac:dyDescent="0.25">
      <c r="A85">
        <f t="shared" si="48"/>
        <v>2013</v>
      </c>
      <c r="B85">
        <f t="shared" si="59"/>
        <v>1</v>
      </c>
      <c r="C85">
        <f t="shared" si="49"/>
        <v>1</v>
      </c>
      <c r="E85">
        <f t="shared" si="60"/>
        <v>-1</v>
      </c>
      <c r="F85" t="str">
        <f t="shared" si="50"/>
        <v/>
      </c>
      <c r="H85" t="str">
        <f t="shared" si="61"/>
        <v/>
      </c>
      <c r="I85" t="str">
        <f t="shared" si="51"/>
        <v/>
      </c>
      <c r="K85" t="str">
        <f t="shared" si="62"/>
        <v/>
      </c>
      <c r="L85" t="str">
        <f t="shared" si="52"/>
        <v/>
      </c>
      <c r="N85" t="str">
        <f t="shared" si="63"/>
        <v/>
      </c>
      <c r="O85" t="str">
        <f t="shared" si="53"/>
        <v/>
      </c>
      <c r="Q85" t="str">
        <f t="shared" si="64"/>
        <v/>
      </c>
      <c r="R85" t="str">
        <f t="shared" si="54"/>
        <v/>
      </c>
      <c r="T85" t="str">
        <f t="shared" si="65"/>
        <v/>
      </c>
      <c r="U85" t="str">
        <f t="shared" si="55"/>
        <v/>
      </c>
      <c r="W85" t="str">
        <f t="shared" si="66"/>
        <v/>
      </c>
      <c r="X85" t="str">
        <f t="shared" si="56"/>
        <v/>
      </c>
      <c r="Z85">
        <f t="shared" si="67"/>
        <v>-1</v>
      </c>
      <c r="AA85" t="str">
        <f t="shared" si="57"/>
        <v/>
      </c>
      <c r="AC85">
        <f t="shared" ref="AC85" si="74">IF(AC10=0,"",IF(AC11="","",SIGN(AC11/AC10-1)))</f>
        <v>-1</v>
      </c>
      <c r="AD85" t="str">
        <f t="shared" si="58"/>
        <v/>
      </c>
    </row>
    <row r="86" spans="1:30" x14ac:dyDescent="0.25">
      <c r="A86">
        <f t="shared" si="48"/>
        <v>2014</v>
      </c>
      <c r="B86">
        <f t="shared" si="59"/>
        <v>-1</v>
      </c>
      <c r="C86">
        <f t="shared" si="49"/>
        <v>1</v>
      </c>
      <c r="E86">
        <f t="shared" si="60"/>
        <v>1</v>
      </c>
      <c r="F86" t="str">
        <f t="shared" si="50"/>
        <v/>
      </c>
      <c r="H86" t="str">
        <f t="shared" si="61"/>
        <v/>
      </c>
      <c r="I86" t="str">
        <f t="shared" si="51"/>
        <v/>
      </c>
      <c r="K86" t="str">
        <f t="shared" si="62"/>
        <v/>
      </c>
      <c r="L86" t="str">
        <f t="shared" si="52"/>
        <v/>
      </c>
      <c r="N86" t="str">
        <f t="shared" si="63"/>
        <v/>
      </c>
      <c r="O86" t="str">
        <f t="shared" si="53"/>
        <v/>
      </c>
      <c r="Q86" t="str">
        <f t="shared" si="64"/>
        <v/>
      </c>
      <c r="R86" t="str">
        <f t="shared" si="54"/>
        <v/>
      </c>
      <c r="T86" t="str">
        <f t="shared" si="65"/>
        <v/>
      </c>
      <c r="U86" t="str">
        <f t="shared" si="55"/>
        <v/>
      </c>
      <c r="W86" t="str">
        <f t="shared" si="66"/>
        <v/>
      </c>
      <c r="X86" t="str">
        <f t="shared" si="56"/>
        <v/>
      </c>
      <c r="Z86">
        <f t="shared" si="67"/>
        <v>-1</v>
      </c>
      <c r="AA86" t="str">
        <f t="shared" si="57"/>
        <v/>
      </c>
      <c r="AC86">
        <f t="shared" ref="AC86" si="75">IF(AC11=0,"",IF(AC12="","",SIGN(AC12/AC11-1)))</f>
        <v>1</v>
      </c>
      <c r="AD86" t="str">
        <f t="shared" si="58"/>
        <v/>
      </c>
    </row>
    <row r="88" spans="1:30" x14ac:dyDescent="0.25">
      <c r="A88" t="s">
        <v>446</v>
      </c>
    </row>
    <row r="90" spans="1:30" x14ac:dyDescent="0.25">
      <c r="E90" t="str">
        <f>E76</f>
        <v>Demand</v>
      </c>
      <c r="F90">
        <f>F76</f>
        <v>0</v>
      </c>
      <c r="H90" t="str">
        <f>H76</f>
        <v>Demand</v>
      </c>
      <c r="I90">
        <f>I76</f>
        <v>0</v>
      </c>
      <c r="K90" t="str">
        <f>K76</f>
        <v>Demand</v>
      </c>
      <c r="L90">
        <f>L76</f>
        <v>0</v>
      </c>
      <c r="N90" t="str">
        <f>N76</f>
        <v>Demand</v>
      </c>
      <c r="O90">
        <f>O76</f>
        <v>0</v>
      </c>
      <c r="Q90" t="str">
        <f>Q76</f>
        <v>Demand</v>
      </c>
      <c r="R90">
        <f>R76</f>
        <v>0</v>
      </c>
      <c r="T90" t="str">
        <f>T76</f>
        <v>Demand</v>
      </c>
      <c r="U90">
        <f>U76</f>
        <v>0</v>
      </c>
      <c r="W90" t="str">
        <f>W76</f>
        <v>Demand</v>
      </c>
      <c r="X90">
        <f>X76</f>
        <v>0</v>
      </c>
      <c r="Z90" t="str">
        <f>Z76</f>
        <v>Demand</v>
      </c>
      <c r="AA90">
        <f>AA76</f>
        <v>0</v>
      </c>
      <c r="AC90" t="str">
        <f>AC76</f>
        <v>Demand</v>
      </c>
      <c r="AD90">
        <f>AD76</f>
        <v>0</v>
      </c>
    </row>
    <row r="91" spans="1:30" x14ac:dyDescent="0.25">
      <c r="A91">
        <f>A77</f>
        <v>2005</v>
      </c>
    </row>
    <row r="92" spans="1:30" x14ac:dyDescent="0.25">
      <c r="A92">
        <f t="shared" ref="A92:A100" si="76">A78</f>
        <v>2006</v>
      </c>
      <c r="E92">
        <f>IF(E78="","",IF(E78=$B78,1,0))</f>
        <v>1</v>
      </c>
      <c r="F92" t="str">
        <f>IF(F78="","",IF(F78=$C78,1,0))</f>
        <v/>
      </c>
      <c r="H92">
        <f>IF(H78="","",IF(H78=$B78,1,0))</f>
        <v>1</v>
      </c>
      <c r="I92" t="str">
        <f>IF(I78="","",IF(I78=$C78,1,0))</f>
        <v/>
      </c>
      <c r="K92">
        <f>IF(K78="","",IF(K78=$B78,1,0))</f>
        <v>0</v>
      </c>
      <c r="L92" t="str">
        <f>IF(L78="","",IF(L78=$C78,1,0))</f>
        <v/>
      </c>
      <c r="N92">
        <f>IF(N78="","",IF(N78=$B78,1,0))</f>
        <v>0</v>
      </c>
      <c r="O92" t="str">
        <f>IF(O78="","",IF(O78=$C78,1,0))</f>
        <v/>
      </c>
      <c r="Q92" t="str">
        <f>IF(Q78="","",IF(Q78=$B78,1,0))</f>
        <v/>
      </c>
      <c r="R92" t="str">
        <f>IF(R78="","",IF(R78=$C78,1,0))</f>
        <v/>
      </c>
      <c r="T92" t="str">
        <f>IF(T78="","",IF(T78=$B78,1,0))</f>
        <v/>
      </c>
      <c r="U92" t="str">
        <f>IF(U78="","",IF(U78=$C78,1,0))</f>
        <v/>
      </c>
      <c r="W92" t="str">
        <f>IF(W78="","",IF(W78=$B78,1,0))</f>
        <v/>
      </c>
      <c r="X92" t="str">
        <f>IF(X78="","",IF(X78=$C78,1,0))</f>
        <v/>
      </c>
      <c r="Z92" t="str">
        <f>IF(Z78="","",IF(Z78=$B78,1,0))</f>
        <v/>
      </c>
      <c r="AA92" t="str">
        <f>IF(AA78="","",IF(AA78=$C78,1,0))</f>
        <v/>
      </c>
      <c r="AC92">
        <f>IF(AC78="","",IF(AC78=$B78,1,0))</f>
        <v>1</v>
      </c>
      <c r="AD92" t="str">
        <f>IF(AD78="","",IF(AD78=$C78,1,0))</f>
        <v/>
      </c>
    </row>
    <row r="93" spans="1:30" x14ac:dyDescent="0.25">
      <c r="A93">
        <f t="shared" si="76"/>
        <v>2007</v>
      </c>
      <c r="E93">
        <f t="shared" ref="E93:E100" si="77">IF(E79="","",IF(E79=$B79,1,0))</f>
        <v>1</v>
      </c>
      <c r="F93" t="str">
        <f t="shared" ref="F93:F100" si="78">IF(F79="","",IF(F79=$C79,1,0))</f>
        <v/>
      </c>
      <c r="H93">
        <f t="shared" ref="H93:H100" si="79">IF(H79="","",IF(H79=$B79,1,0))</f>
        <v>0</v>
      </c>
      <c r="I93" t="str">
        <f t="shared" ref="I93:I100" si="80">IF(I79="","",IF(I79=$C79,1,0))</f>
        <v/>
      </c>
      <c r="K93" t="str">
        <f t="shared" ref="K93:K100" si="81">IF(K79="","",IF(K79=$B79,1,0))</f>
        <v/>
      </c>
      <c r="L93" t="str">
        <f t="shared" ref="L93:L100" si="82">IF(L79="","",IF(L79=$C79,1,0))</f>
        <v/>
      </c>
      <c r="N93">
        <f t="shared" ref="N93:N100" si="83">IF(N79="","",IF(N79=$B79,1,0))</f>
        <v>1</v>
      </c>
      <c r="O93" t="str">
        <f t="shared" ref="O93:O100" si="84">IF(O79="","",IF(O79=$C79,1,0))</f>
        <v/>
      </c>
      <c r="Q93">
        <f t="shared" ref="Q93:Q100" si="85">IF(Q79="","",IF(Q79=$B79,1,0))</f>
        <v>1</v>
      </c>
      <c r="R93" t="str">
        <f t="shared" ref="R93:R100" si="86">IF(R79="","",IF(R79=$C79,1,0))</f>
        <v/>
      </c>
      <c r="T93" t="str">
        <f t="shared" ref="T93:T100" si="87">IF(T79="","",IF(T79=$B79,1,0))</f>
        <v/>
      </c>
      <c r="U93" t="str">
        <f t="shared" ref="U93:U100" si="88">IF(U79="","",IF(U79=$C79,1,0))</f>
        <v/>
      </c>
      <c r="W93" t="str">
        <f t="shared" ref="W93:W100" si="89">IF(W79="","",IF(W79=$B79,1,0))</f>
        <v/>
      </c>
      <c r="X93" t="str">
        <f t="shared" ref="X93:X100" si="90">IF(X79="","",IF(X79=$C79,1,0))</f>
        <v/>
      </c>
      <c r="Z93">
        <f t="shared" ref="Z93:Z100" si="91">IF(Z79="","",IF(Z79=$B79,1,0))</f>
        <v>0</v>
      </c>
      <c r="AA93" t="str">
        <f t="shared" ref="AA93:AA100" si="92">IF(AA79="","",IF(AA79=$C79,1,0))</f>
        <v/>
      </c>
      <c r="AC93">
        <f t="shared" ref="AC93" si="93">IF(AC79="","",IF(AC79=$B79,1,0))</f>
        <v>1</v>
      </c>
      <c r="AD93" t="str">
        <f t="shared" ref="AD93:AD100" si="94">IF(AD79="","",IF(AD79=$C79,1,0))</f>
        <v/>
      </c>
    </row>
    <row r="94" spans="1:30" x14ac:dyDescent="0.25">
      <c r="A94">
        <f t="shared" si="76"/>
        <v>2008</v>
      </c>
      <c r="E94">
        <f t="shared" si="77"/>
        <v>1</v>
      </c>
      <c r="F94" t="str">
        <f t="shared" si="78"/>
        <v/>
      </c>
      <c r="H94">
        <f t="shared" si="79"/>
        <v>1</v>
      </c>
      <c r="I94" t="str">
        <f t="shared" si="80"/>
        <v/>
      </c>
      <c r="K94">
        <f t="shared" si="81"/>
        <v>1</v>
      </c>
      <c r="L94" t="str">
        <f t="shared" si="82"/>
        <v/>
      </c>
      <c r="N94" t="str">
        <f t="shared" si="83"/>
        <v/>
      </c>
      <c r="O94" t="str">
        <f t="shared" si="84"/>
        <v/>
      </c>
      <c r="Q94" t="str">
        <f t="shared" si="85"/>
        <v/>
      </c>
      <c r="R94" t="str">
        <f t="shared" si="86"/>
        <v/>
      </c>
      <c r="T94" t="str">
        <f t="shared" si="87"/>
        <v/>
      </c>
      <c r="U94" t="str">
        <f t="shared" si="88"/>
        <v/>
      </c>
      <c r="W94" t="str">
        <f t="shared" si="89"/>
        <v/>
      </c>
      <c r="X94" t="str">
        <f t="shared" si="90"/>
        <v/>
      </c>
      <c r="Z94">
        <f t="shared" si="91"/>
        <v>1</v>
      </c>
      <c r="AA94" t="str">
        <f t="shared" si="92"/>
        <v/>
      </c>
      <c r="AC94">
        <f t="shared" ref="AC94" si="95">IF(AC80="","",IF(AC80=$B80,1,0))</f>
        <v>1</v>
      </c>
      <c r="AD94" t="str">
        <f t="shared" si="94"/>
        <v/>
      </c>
    </row>
    <row r="95" spans="1:30" x14ac:dyDescent="0.25">
      <c r="A95">
        <f t="shared" si="76"/>
        <v>2009</v>
      </c>
      <c r="E95" t="str">
        <f t="shared" si="77"/>
        <v/>
      </c>
      <c r="F95" t="str">
        <f t="shared" si="78"/>
        <v/>
      </c>
      <c r="H95" t="str">
        <f t="shared" si="79"/>
        <v/>
      </c>
      <c r="I95" t="str">
        <f t="shared" si="80"/>
        <v/>
      </c>
      <c r="K95" t="str">
        <f t="shared" si="81"/>
        <v/>
      </c>
      <c r="L95" t="str">
        <f t="shared" si="82"/>
        <v/>
      </c>
      <c r="N95" t="str">
        <f t="shared" si="83"/>
        <v/>
      </c>
      <c r="O95" t="str">
        <f t="shared" si="84"/>
        <v/>
      </c>
      <c r="Q95" t="str">
        <f t="shared" si="85"/>
        <v/>
      </c>
      <c r="R95" t="str">
        <f t="shared" si="86"/>
        <v/>
      </c>
      <c r="T95" t="str">
        <f t="shared" si="87"/>
        <v/>
      </c>
      <c r="U95" t="str">
        <f t="shared" si="88"/>
        <v/>
      </c>
      <c r="W95" t="str">
        <f t="shared" si="89"/>
        <v/>
      </c>
      <c r="X95" t="str">
        <f t="shared" si="90"/>
        <v/>
      </c>
      <c r="Z95" t="str">
        <f t="shared" si="91"/>
        <v/>
      </c>
      <c r="AA95" t="str">
        <f t="shared" si="92"/>
        <v/>
      </c>
      <c r="AC95" t="str">
        <f t="shared" ref="AC95" si="96">IF(AC81="","",IF(AC81=$B81,1,0))</f>
        <v/>
      </c>
      <c r="AD95" t="str">
        <f t="shared" si="94"/>
        <v/>
      </c>
    </row>
    <row r="96" spans="1:30" x14ac:dyDescent="0.25">
      <c r="A96">
        <f t="shared" si="76"/>
        <v>2010</v>
      </c>
      <c r="E96" t="str">
        <f t="shared" si="77"/>
        <v/>
      </c>
      <c r="F96" t="str">
        <f t="shared" si="78"/>
        <v/>
      </c>
      <c r="H96" t="str">
        <f t="shared" si="79"/>
        <v/>
      </c>
      <c r="I96" t="str">
        <f t="shared" si="80"/>
        <v/>
      </c>
      <c r="K96" t="str">
        <f t="shared" si="81"/>
        <v/>
      </c>
      <c r="L96" t="str">
        <f t="shared" si="82"/>
        <v/>
      </c>
      <c r="N96" t="str">
        <f t="shared" si="83"/>
        <v/>
      </c>
      <c r="O96" t="str">
        <f t="shared" si="84"/>
        <v/>
      </c>
      <c r="Q96" t="str">
        <f t="shared" si="85"/>
        <v/>
      </c>
      <c r="R96" t="str">
        <f t="shared" si="86"/>
        <v/>
      </c>
      <c r="T96" t="str">
        <f t="shared" si="87"/>
        <v/>
      </c>
      <c r="U96" t="str">
        <f t="shared" si="88"/>
        <v/>
      </c>
      <c r="W96" t="str">
        <f t="shared" si="89"/>
        <v/>
      </c>
      <c r="X96" t="str">
        <f t="shared" si="90"/>
        <v/>
      </c>
      <c r="Z96" t="str">
        <f t="shared" si="91"/>
        <v/>
      </c>
      <c r="AA96" t="str">
        <f t="shared" si="92"/>
        <v/>
      </c>
      <c r="AC96" t="str">
        <f t="shared" ref="AC96" si="97">IF(AC82="","",IF(AC82=$B82,1,0))</f>
        <v/>
      </c>
      <c r="AD96" t="str">
        <f t="shared" si="94"/>
        <v/>
      </c>
    </row>
    <row r="97" spans="1:30" x14ac:dyDescent="0.25">
      <c r="A97">
        <f t="shared" si="76"/>
        <v>2011</v>
      </c>
      <c r="E97">
        <f t="shared" si="77"/>
        <v>1</v>
      </c>
      <c r="F97" t="str">
        <f t="shared" si="78"/>
        <v/>
      </c>
      <c r="H97">
        <f t="shared" si="79"/>
        <v>1</v>
      </c>
      <c r="I97" t="str">
        <f t="shared" si="80"/>
        <v/>
      </c>
      <c r="K97">
        <f t="shared" si="81"/>
        <v>1</v>
      </c>
      <c r="L97" t="str">
        <f t="shared" si="82"/>
        <v/>
      </c>
      <c r="N97">
        <f t="shared" si="83"/>
        <v>1</v>
      </c>
      <c r="O97" t="str">
        <f t="shared" si="84"/>
        <v/>
      </c>
      <c r="Q97">
        <f t="shared" si="85"/>
        <v>1</v>
      </c>
      <c r="R97" t="str">
        <f t="shared" si="86"/>
        <v/>
      </c>
      <c r="T97" t="str">
        <f t="shared" si="87"/>
        <v/>
      </c>
      <c r="U97" t="str">
        <f t="shared" si="88"/>
        <v/>
      </c>
      <c r="W97">
        <f t="shared" si="89"/>
        <v>1</v>
      </c>
      <c r="X97" t="str">
        <f t="shared" si="90"/>
        <v/>
      </c>
      <c r="Z97" t="str">
        <f t="shared" si="91"/>
        <v/>
      </c>
      <c r="AA97" t="str">
        <f t="shared" si="92"/>
        <v/>
      </c>
      <c r="AC97">
        <f t="shared" ref="AC97" si="98">IF(AC83="","",IF(AC83=$B83,1,0))</f>
        <v>1</v>
      </c>
      <c r="AD97" t="str">
        <f t="shared" si="94"/>
        <v/>
      </c>
    </row>
    <row r="98" spans="1:30" x14ac:dyDescent="0.25">
      <c r="A98">
        <f t="shared" si="76"/>
        <v>2012</v>
      </c>
      <c r="E98">
        <f t="shared" si="77"/>
        <v>0</v>
      </c>
      <c r="F98" t="str">
        <f t="shared" si="78"/>
        <v/>
      </c>
      <c r="H98" t="str">
        <f t="shared" si="79"/>
        <v/>
      </c>
      <c r="I98" t="str">
        <f t="shared" si="80"/>
        <v/>
      </c>
      <c r="K98" t="str">
        <f t="shared" si="81"/>
        <v/>
      </c>
      <c r="L98" t="str">
        <f t="shared" si="82"/>
        <v/>
      </c>
      <c r="N98" t="str">
        <f t="shared" si="83"/>
        <v/>
      </c>
      <c r="O98" t="str">
        <f t="shared" si="84"/>
        <v/>
      </c>
      <c r="Q98" t="str">
        <f t="shared" si="85"/>
        <v/>
      </c>
      <c r="R98" t="str">
        <f t="shared" si="86"/>
        <v/>
      </c>
      <c r="T98" t="str">
        <f t="shared" si="87"/>
        <v/>
      </c>
      <c r="U98" t="str">
        <f t="shared" si="88"/>
        <v/>
      </c>
      <c r="W98" t="str">
        <f t="shared" si="89"/>
        <v/>
      </c>
      <c r="X98" t="str">
        <f t="shared" si="90"/>
        <v/>
      </c>
      <c r="Z98">
        <f t="shared" si="91"/>
        <v>0</v>
      </c>
      <c r="AA98" t="str">
        <f t="shared" si="92"/>
        <v/>
      </c>
      <c r="AC98">
        <f t="shared" ref="AC98" si="99">IF(AC84="","",IF(AC84=$B84,1,0))</f>
        <v>0</v>
      </c>
      <c r="AD98" t="str">
        <f t="shared" si="94"/>
        <v/>
      </c>
    </row>
    <row r="99" spans="1:30" x14ac:dyDescent="0.25">
      <c r="A99">
        <f t="shared" si="76"/>
        <v>2013</v>
      </c>
      <c r="E99">
        <f t="shared" si="77"/>
        <v>0</v>
      </c>
      <c r="F99" t="str">
        <f t="shared" si="78"/>
        <v/>
      </c>
      <c r="H99" t="str">
        <f t="shared" si="79"/>
        <v/>
      </c>
      <c r="I99" t="str">
        <f t="shared" si="80"/>
        <v/>
      </c>
      <c r="K99" t="str">
        <f t="shared" si="81"/>
        <v/>
      </c>
      <c r="L99" t="str">
        <f t="shared" si="82"/>
        <v/>
      </c>
      <c r="N99" t="str">
        <f t="shared" si="83"/>
        <v/>
      </c>
      <c r="O99" t="str">
        <f t="shared" si="84"/>
        <v/>
      </c>
      <c r="Q99" t="str">
        <f t="shared" si="85"/>
        <v/>
      </c>
      <c r="R99" t="str">
        <f t="shared" si="86"/>
        <v/>
      </c>
      <c r="T99" t="str">
        <f t="shared" si="87"/>
        <v/>
      </c>
      <c r="U99" t="str">
        <f t="shared" si="88"/>
        <v/>
      </c>
      <c r="W99" t="str">
        <f t="shared" si="89"/>
        <v/>
      </c>
      <c r="X99" t="str">
        <f t="shared" si="90"/>
        <v/>
      </c>
      <c r="Z99">
        <f t="shared" si="91"/>
        <v>0</v>
      </c>
      <c r="AA99" t="str">
        <f t="shared" si="92"/>
        <v/>
      </c>
      <c r="AC99">
        <f t="shared" ref="AC99" si="100">IF(AC85="","",IF(AC85=$B85,1,0))</f>
        <v>0</v>
      </c>
      <c r="AD99" t="str">
        <f t="shared" si="94"/>
        <v/>
      </c>
    </row>
    <row r="100" spans="1:30" x14ac:dyDescent="0.25">
      <c r="A100">
        <f t="shared" si="76"/>
        <v>2014</v>
      </c>
      <c r="E100">
        <f t="shared" si="77"/>
        <v>0</v>
      </c>
      <c r="F100" t="str">
        <f t="shared" si="78"/>
        <v/>
      </c>
      <c r="H100" t="str">
        <f t="shared" si="79"/>
        <v/>
      </c>
      <c r="I100" t="str">
        <f t="shared" si="80"/>
        <v/>
      </c>
      <c r="K100" t="str">
        <f t="shared" si="81"/>
        <v/>
      </c>
      <c r="L100" t="str">
        <f t="shared" si="82"/>
        <v/>
      </c>
      <c r="N100" t="str">
        <f t="shared" si="83"/>
        <v/>
      </c>
      <c r="O100" t="str">
        <f t="shared" si="84"/>
        <v/>
      </c>
      <c r="Q100" t="str">
        <f t="shared" si="85"/>
        <v/>
      </c>
      <c r="R100" t="str">
        <f t="shared" si="86"/>
        <v/>
      </c>
      <c r="T100" t="str">
        <f t="shared" si="87"/>
        <v/>
      </c>
      <c r="U100" t="str">
        <f t="shared" si="88"/>
        <v/>
      </c>
      <c r="W100" t="str">
        <f t="shared" si="89"/>
        <v/>
      </c>
      <c r="X100" t="str">
        <f t="shared" si="90"/>
        <v/>
      </c>
      <c r="Z100">
        <f t="shared" si="91"/>
        <v>1</v>
      </c>
      <c r="AA100" t="str">
        <f t="shared" si="92"/>
        <v/>
      </c>
      <c r="AC100">
        <f t="shared" ref="AC100" si="101">IF(AC86="","",IF(AC86=$B86,1,0))</f>
        <v>0</v>
      </c>
      <c r="AD100" t="str">
        <f t="shared" si="94"/>
        <v/>
      </c>
    </row>
  </sheetData>
  <mergeCells count="1">
    <mergeCell ref="B1:C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FDF48-E00F-4DFD-8EE5-74FCE890328A}">
  <dimension ref="A1:BK101"/>
  <sheetViews>
    <sheetView workbookViewId="0"/>
  </sheetViews>
  <sheetFormatPr defaultRowHeight="15" x14ac:dyDescent="0.25"/>
  <cols>
    <col min="13" max="13" width="12" bestFit="1" customWidth="1"/>
  </cols>
  <sheetData>
    <row r="1" spans="1:63" x14ac:dyDescent="0.25">
      <c r="A1" s="10">
        <v>1</v>
      </c>
      <c r="B1" s="10">
        <f>A1+1</f>
        <v>2</v>
      </c>
      <c r="C1" s="10">
        <f>B1+1</f>
        <v>3</v>
      </c>
      <c r="D1" s="10">
        <f t="shared" ref="D1:BG1" si="0">C1+1</f>
        <v>4</v>
      </c>
      <c r="E1" s="10">
        <f t="shared" si="0"/>
        <v>5</v>
      </c>
      <c r="F1" s="10">
        <f t="shared" si="0"/>
        <v>6</v>
      </c>
      <c r="G1" s="10">
        <f t="shared" si="0"/>
        <v>7</v>
      </c>
      <c r="H1" s="10">
        <f t="shared" si="0"/>
        <v>8</v>
      </c>
      <c r="I1" s="10">
        <f t="shared" si="0"/>
        <v>9</v>
      </c>
      <c r="J1" s="10">
        <f t="shared" si="0"/>
        <v>10</v>
      </c>
      <c r="K1" s="10">
        <f t="shared" si="0"/>
        <v>11</v>
      </c>
      <c r="L1" s="10">
        <f t="shared" si="0"/>
        <v>12</v>
      </c>
      <c r="M1" s="10">
        <f t="shared" si="0"/>
        <v>13</v>
      </c>
      <c r="N1" s="10">
        <f t="shared" si="0"/>
        <v>14</v>
      </c>
      <c r="O1" s="10">
        <f t="shared" si="0"/>
        <v>15</v>
      </c>
      <c r="P1" s="10">
        <f t="shared" si="0"/>
        <v>16</v>
      </c>
      <c r="Q1" s="10">
        <f t="shared" si="0"/>
        <v>17</v>
      </c>
      <c r="R1" s="10">
        <f t="shared" si="0"/>
        <v>18</v>
      </c>
      <c r="S1" s="10">
        <f t="shared" si="0"/>
        <v>19</v>
      </c>
      <c r="T1" s="10">
        <f t="shared" si="0"/>
        <v>20</v>
      </c>
      <c r="U1" s="10">
        <f t="shared" si="0"/>
        <v>21</v>
      </c>
      <c r="V1" s="10">
        <f t="shared" si="0"/>
        <v>22</v>
      </c>
      <c r="W1" s="10">
        <f t="shared" si="0"/>
        <v>23</v>
      </c>
      <c r="X1" s="10">
        <f t="shared" si="0"/>
        <v>24</v>
      </c>
      <c r="Y1" s="10">
        <f t="shared" si="0"/>
        <v>25</v>
      </c>
      <c r="Z1" s="10">
        <f t="shared" si="0"/>
        <v>26</v>
      </c>
      <c r="AA1" s="10">
        <f t="shared" si="0"/>
        <v>27</v>
      </c>
      <c r="AB1" s="10">
        <f t="shared" si="0"/>
        <v>28</v>
      </c>
      <c r="AC1" s="10">
        <f t="shared" si="0"/>
        <v>29</v>
      </c>
      <c r="AD1" s="10">
        <f t="shared" si="0"/>
        <v>30</v>
      </c>
      <c r="AE1" s="10">
        <f t="shared" si="0"/>
        <v>31</v>
      </c>
      <c r="AF1" s="10">
        <f t="shared" si="0"/>
        <v>32</v>
      </c>
      <c r="AG1" s="10">
        <f t="shared" si="0"/>
        <v>33</v>
      </c>
      <c r="AH1" s="10">
        <f t="shared" si="0"/>
        <v>34</v>
      </c>
      <c r="AI1" s="10">
        <f t="shared" si="0"/>
        <v>35</v>
      </c>
      <c r="AJ1" s="10">
        <f t="shared" si="0"/>
        <v>36</v>
      </c>
      <c r="AK1" s="10">
        <f t="shared" si="0"/>
        <v>37</v>
      </c>
      <c r="AL1" s="10">
        <f t="shared" si="0"/>
        <v>38</v>
      </c>
      <c r="AM1" s="10">
        <f t="shared" si="0"/>
        <v>39</v>
      </c>
      <c r="AN1" s="10">
        <f t="shared" si="0"/>
        <v>40</v>
      </c>
      <c r="AO1" s="10">
        <f t="shared" si="0"/>
        <v>41</v>
      </c>
      <c r="AP1" s="10">
        <f t="shared" si="0"/>
        <v>42</v>
      </c>
      <c r="AQ1" s="10">
        <f t="shared" si="0"/>
        <v>43</v>
      </c>
      <c r="AR1" s="10">
        <f t="shared" si="0"/>
        <v>44</v>
      </c>
      <c r="AS1" s="10">
        <f t="shared" si="0"/>
        <v>45</v>
      </c>
      <c r="AT1" s="10">
        <f t="shared" si="0"/>
        <v>46</v>
      </c>
      <c r="AU1" s="10">
        <f t="shared" si="0"/>
        <v>47</v>
      </c>
      <c r="AV1" s="10">
        <f t="shared" si="0"/>
        <v>48</v>
      </c>
      <c r="AW1" s="10">
        <f t="shared" si="0"/>
        <v>49</v>
      </c>
      <c r="AX1" s="10">
        <f t="shared" si="0"/>
        <v>50</v>
      </c>
      <c r="AY1" s="10">
        <f t="shared" si="0"/>
        <v>51</v>
      </c>
      <c r="AZ1" s="10">
        <f t="shared" si="0"/>
        <v>52</v>
      </c>
      <c r="BA1" s="10">
        <f t="shared" si="0"/>
        <v>53</v>
      </c>
      <c r="BB1" s="10">
        <f t="shared" si="0"/>
        <v>54</v>
      </c>
      <c r="BC1" s="10">
        <f t="shared" si="0"/>
        <v>55</v>
      </c>
      <c r="BD1" s="10">
        <f t="shared" si="0"/>
        <v>56</v>
      </c>
      <c r="BE1" s="10">
        <f t="shared" si="0"/>
        <v>57</v>
      </c>
      <c r="BF1" s="10">
        <f t="shared" si="0"/>
        <v>58</v>
      </c>
      <c r="BG1" s="10">
        <f t="shared" si="0"/>
        <v>59</v>
      </c>
      <c r="BH1" s="10">
        <f t="shared" ref="BH1" si="1">BG1+1</f>
        <v>60</v>
      </c>
      <c r="BI1" s="10">
        <f t="shared" ref="BI1" si="2">BH1+1</f>
        <v>61</v>
      </c>
      <c r="BJ1" s="10">
        <f t="shared" ref="BJ1" si="3">BI1+1</f>
        <v>62</v>
      </c>
      <c r="BK1" s="10">
        <f t="shared" ref="BK1" si="4">BJ1+1</f>
        <v>63</v>
      </c>
    </row>
    <row r="2" spans="1:63" x14ac:dyDescent="0.25">
      <c r="A2" s="10">
        <f>A1+1</f>
        <v>2</v>
      </c>
      <c r="P2" s="35" t="s">
        <v>16</v>
      </c>
      <c r="Q2" s="35"/>
      <c r="R2" s="35"/>
      <c r="AH2" s="35" t="s">
        <v>17</v>
      </c>
      <c r="AI2" s="35"/>
      <c r="AJ2" s="35"/>
      <c r="AK2" s="35"/>
      <c r="AL2" s="35"/>
      <c r="AM2" s="35"/>
      <c r="BI2" s="35" t="s">
        <v>305</v>
      </c>
      <c r="BJ2" s="35"/>
      <c r="BK2" s="35"/>
    </row>
    <row r="3" spans="1:63" x14ac:dyDescent="0.25">
      <c r="A3" s="10">
        <f t="shared" ref="A3:A66" si="5">A2+1</f>
        <v>3</v>
      </c>
      <c r="P3" s="15"/>
      <c r="Q3" s="15"/>
      <c r="R3" s="15"/>
      <c r="AH3" s="15"/>
      <c r="AI3" s="15"/>
      <c r="AJ3" s="15"/>
      <c r="AK3" s="35" t="s">
        <v>18</v>
      </c>
      <c r="AL3" s="35"/>
      <c r="AM3" s="35"/>
      <c r="AO3" s="35" t="s">
        <v>19</v>
      </c>
      <c r="AP3" s="35"/>
      <c r="AQ3" s="35"/>
      <c r="AS3" s="35" t="s">
        <v>20</v>
      </c>
      <c r="AT3" s="35"/>
      <c r="AU3" s="35"/>
      <c r="AW3" s="35" t="s">
        <v>21</v>
      </c>
      <c r="AX3" s="35"/>
      <c r="AY3" s="35"/>
      <c r="BA3" s="35" t="s">
        <v>22</v>
      </c>
      <c r="BB3" s="35"/>
      <c r="BC3" s="35"/>
      <c r="BE3" s="35" t="s">
        <v>328</v>
      </c>
      <c r="BF3" s="35"/>
      <c r="BG3" s="35"/>
    </row>
    <row r="4" spans="1:63" x14ac:dyDescent="0.25">
      <c r="A4" s="10">
        <f t="shared" si="5"/>
        <v>4</v>
      </c>
      <c r="C4" s="35"/>
      <c r="D4" s="35"/>
      <c r="G4" s="15"/>
      <c r="P4" t="s">
        <v>25</v>
      </c>
    </row>
    <row r="5" spans="1:63" x14ac:dyDescent="0.25">
      <c r="A5" s="10">
        <f t="shared" si="5"/>
        <v>5</v>
      </c>
      <c r="B5" s="11" t="s">
        <v>26</v>
      </c>
      <c r="C5" s="11"/>
      <c r="D5" s="11"/>
      <c r="E5" t="s">
        <v>300</v>
      </c>
      <c r="G5" t="s">
        <v>31</v>
      </c>
      <c r="H5" s="12"/>
      <c r="Q5" t="s">
        <v>300</v>
      </c>
      <c r="AH5" t="s">
        <v>300</v>
      </c>
      <c r="AK5">
        <v>1</v>
      </c>
      <c r="AL5" t="s">
        <v>300</v>
      </c>
      <c r="AO5">
        <f>AK5+1</f>
        <v>2</v>
      </c>
      <c r="AP5" t="s">
        <v>300</v>
      </c>
      <c r="AS5">
        <f>AO5+1</f>
        <v>3</v>
      </c>
      <c r="AT5" t="s">
        <v>300</v>
      </c>
      <c r="AW5">
        <f>AS5+1</f>
        <v>4</v>
      </c>
      <c r="AX5" t="s">
        <v>300</v>
      </c>
      <c r="BA5">
        <v>0</v>
      </c>
      <c r="BB5" t="s">
        <v>300</v>
      </c>
      <c r="BE5">
        <v>-1</v>
      </c>
      <c r="BF5" t="s">
        <v>300</v>
      </c>
      <c r="BJ5" t="s">
        <v>300</v>
      </c>
    </row>
    <row r="6" spans="1:63" x14ac:dyDescent="0.25">
      <c r="A6" s="10">
        <f t="shared" si="5"/>
        <v>6</v>
      </c>
      <c r="B6">
        <v>2001</v>
      </c>
      <c r="E6">
        <v>4.9086021505376956E-2</v>
      </c>
      <c r="G6">
        <f>ROUND(B6-0.5,0)</f>
        <v>2001</v>
      </c>
      <c r="P6">
        <v>2001</v>
      </c>
      <c r="Q6">
        <f>SUMIF($G$6:$G$101,$P6,E$6:E$101)</f>
        <v>2.6505376344086867E-2</v>
      </c>
      <c r="AK6">
        <v>2001</v>
      </c>
      <c r="AO6">
        <v>2001</v>
      </c>
      <c r="AS6">
        <v>2001</v>
      </c>
      <c r="AW6">
        <v>2001</v>
      </c>
      <c r="BA6">
        <v>2001</v>
      </c>
      <c r="BE6">
        <v>2001</v>
      </c>
      <c r="BI6">
        <v>2001</v>
      </c>
    </row>
    <row r="7" spans="1:63" x14ac:dyDescent="0.25">
      <c r="A7" s="10">
        <f t="shared" si="5"/>
        <v>7</v>
      </c>
      <c r="B7">
        <f>B6+0.25</f>
        <v>2001.25</v>
      </c>
      <c r="E7">
        <v>0.13795698924731112</v>
      </c>
      <c r="G7">
        <f t="shared" ref="G7:G69" si="6">ROUND(B7-0.5,0)</f>
        <v>2001</v>
      </c>
      <c r="P7">
        <f>P6+1</f>
        <v>2002</v>
      </c>
      <c r="Q7">
        <f>SUMIF($G$6:$G$101,$P7,E$6:E$101)</f>
        <v>0.16562365591397865</v>
      </c>
      <c r="AK7">
        <f>AK6+1</f>
        <v>2002</v>
      </c>
      <c r="AL7" cm="1">
        <f t="array" aca="1" ref="AL7" ca="1">INDIRECT(ADDRESS($A$17+AK$5+4*($A7-$A$9),$AH$1,,,"Data Corsetti et al"))</f>
        <v>1.2268817204302868E-3</v>
      </c>
      <c r="AO7">
        <f>AO6+1</f>
        <v>2002</v>
      </c>
      <c r="AP7" cm="1">
        <f t="array" aca="1" ref="AP7" ca="1">INDIRECT(ADDRESS($A$17+AO$5+4*($A7-$A$9),$AH$1,,,"Data Corsetti et al"))</f>
        <v>1.5010752688172726E-3</v>
      </c>
      <c r="AS7">
        <f>AS6+1</f>
        <v>2002</v>
      </c>
      <c r="AT7" cm="1">
        <f t="array" aca="1" ref="AT7" ca="1">INDIRECT(ADDRESS($A$17+AS$5+4*($A7-$A$9),$AH$1,,,"Data Corsetti et al"))</f>
        <v>2.8925806451612975E-2</v>
      </c>
      <c r="AW7">
        <f>AW6+1</f>
        <v>2002</v>
      </c>
      <c r="AX7" cm="1">
        <f t="array" aca="1" ref="AX7" ca="1">INDIRECT(ADDRESS($A$17+AW$5+4*($A7-$A$9),$AH$1,,,"Data Corsetti et al"))</f>
        <v>1.0924731182796036E-3</v>
      </c>
      <c r="BA7">
        <f>BA6+1</f>
        <v>2002</v>
      </c>
      <c r="BB7" cm="1">
        <f t="array" aca="1" ref="BB7" ca="1">INDIRECT(ADDRESS($A$17+BA$5+4*($A7-$A$9),$AH$1,,,"Data Corsetti et al"))</f>
        <v>3.6064516129032366E-2</v>
      </c>
      <c r="BE7">
        <f>BE6+1</f>
        <v>2002</v>
      </c>
      <c r="BF7" cm="1">
        <f t="array" aca="1" ref="BF7" ca="1">INDIRECT(ADDRESS($A$17+BE$5+4*($A7-$A$9),$AH$1,,,"Data Corsetti et al"))</f>
        <v>2.2930107526881936E-2</v>
      </c>
      <c r="BI7">
        <f>BI6+1</f>
        <v>2002</v>
      </c>
      <c r="BJ7">
        <f>SUM(E9:E12)</f>
        <v>8.5537634408603819E-3</v>
      </c>
    </row>
    <row r="8" spans="1:63" x14ac:dyDescent="0.25">
      <c r="A8" s="10">
        <f t="shared" si="5"/>
        <v>8</v>
      </c>
      <c r="B8">
        <f t="shared" ref="B8:B69" si="7">B7+0.25</f>
        <v>2001.5</v>
      </c>
      <c r="E8">
        <v>-2.4193548387089381E-3</v>
      </c>
      <c r="G8">
        <f t="shared" si="6"/>
        <v>2001</v>
      </c>
      <c r="P8">
        <f t="shared" ref="P8:P21" si="8">P7+1</f>
        <v>2003</v>
      </c>
      <c r="Q8">
        <f t="shared" ref="Q8:Q21" si="9">SUMIF($G$6:$G$101,$P8,E$6:E$101)</f>
        <v>-5.8031182795699257E-2</v>
      </c>
      <c r="AH8">
        <f t="shared" ref="AH8:AH16" si="10">AVERAGE(E6:E10)</f>
        <v>2.2930107526881936E-2</v>
      </c>
      <c r="AK8">
        <f t="shared" ref="AK8:AK21" si="11">AK7+1</f>
        <v>2003</v>
      </c>
      <c r="AL8" cm="1">
        <f t="array" aca="1" ref="AL8" ca="1">INDIRECT(ADDRESS($A$17+AK$5+4*($A8-$A$9),$AH$1,,,"Data Corsetti et al"))</f>
        <v>-2.2455698924731201E-2</v>
      </c>
      <c r="AO8">
        <f t="shared" ref="AO8:AO21" si="12">AO7+1</f>
        <v>2003</v>
      </c>
      <c r="AP8" cm="1">
        <f t="array" aca="1" ref="AP8" ca="1">INDIRECT(ADDRESS($A$17+AO$5+4*($A8-$A$9),$AH$1,,,"Data Corsetti et al"))</f>
        <v>-1.1815913978494654E-2</v>
      </c>
      <c r="AS8">
        <f t="shared" ref="AS8:AS21" si="13">AS7+1</f>
        <v>2003</v>
      </c>
      <c r="AT8" cm="1">
        <f t="array" aca="1" ref="AT8" ca="1">INDIRECT(ADDRESS($A$17+AS$5+4*($A8-$A$9),$AH$1,,,"Data Corsetti et al"))</f>
        <v>-2.2811612903225816E-2</v>
      </c>
      <c r="AW8">
        <f t="shared" ref="AW8:AW21" si="14">AW7+1</f>
        <v>2003</v>
      </c>
      <c r="AX8" cm="1">
        <f t="array" aca="1" ref="AX8" ca="1">INDIRECT(ADDRESS($A$17+AW$5+4*($A8-$A$9),$AH$1,,,"Data Corsetti et al"))</f>
        <v>1.0223655913977696E-3</v>
      </c>
      <c r="BA8">
        <f t="shared" ref="BA8:BA21" si="15">BA7+1</f>
        <v>2003</v>
      </c>
      <c r="BB8" cm="1">
        <f t="array" aca="1" ref="BB8" ca="1">INDIRECT(ADDRESS($A$17+BA$5+4*($A8-$A$9),$AH$1,,,"Data Corsetti et al"))</f>
        <v>1.0924731182796036E-3</v>
      </c>
      <c r="BE8">
        <f t="shared" ref="BE8:BE21" si="16">BE7+1</f>
        <v>2003</v>
      </c>
      <c r="BF8" cm="1">
        <f t="array" aca="1" ref="BF8" ca="1">INDIRECT(ADDRESS($A$17+BE$5+4*($A8-$A$9),$AH$1,,,"Data Corsetti et al"))</f>
        <v>2.8925806451612975E-2</v>
      </c>
      <c r="BI8">
        <f t="shared" ref="BI8:BI21" si="17">BI7+1</f>
        <v>2003</v>
      </c>
      <c r="BJ8">
        <f t="shared" ref="BJ8:BJ21" si="18">SUM(E10:E13)</f>
        <v>0.16562365591397865</v>
      </c>
    </row>
    <row r="9" spans="1:63" x14ac:dyDescent="0.25">
      <c r="A9" s="10">
        <f t="shared" si="5"/>
        <v>9</v>
      </c>
      <c r="B9">
        <f t="shared" si="7"/>
        <v>2001.75</v>
      </c>
      <c r="E9">
        <v>-0.15811827956989227</v>
      </c>
      <c r="G9">
        <f t="shared" si="6"/>
        <v>2001</v>
      </c>
      <c r="P9">
        <f t="shared" si="8"/>
        <v>2004</v>
      </c>
      <c r="Q9">
        <f t="shared" si="9"/>
        <v>5.0781720430107716E-2</v>
      </c>
      <c r="AH9">
        <f t="shared" si="10"/>
        <v>3.6064516129032366E-2</v>
      </c>
      <c r="AK9">
        <f t="shared" si="11"/>
        <v>2004</v>
      </c>
      <c r="AL9" s="20" cm="1">
        <f t="array" aca="1" ref="AL9" ca="1">INDIRECT(ADDRESS($A$17+AK$5+4*($A9-$A$9),$AH$1,,,"Data Corsetti et al"))</f>
        <v>1.0563440860214992E-2</v>
      </c>
      <c r="AM9" s="20"/>
      <c r="AN9" s="20"/>
      <c r="AO9" s="20">
        <f t="shared" si="12"/>
        <v>2004</v>
      </c>
      <c r="AP9" s="20" cm="1">
        <f t="array" aca="1" ref="AP9" ca="1">INDIRECT(ADDRESS($A$17+AO$5+4*($A9-$A$9),$AH$1,,,"Data Corsetti et al"))</f>
        <v>1.3549892473118238E-2</v>
      </c>
      <c r="AQ9" s="20"/>
      <c r="AR9" s="20"/>
      <c r="AS9" s="20">
        <f t="shared" si="13"/>
        <v>2004</v>
      </c>
      <c r="AT9" s="20" cm="1">
        <f t="array" aca="1" ref="AT9" ca="1">INDIRECT(ADDRESS($A$17+AS$5+4*($A9-$A$9),$AH$1,,,"Data Corsetti et al"))</f>
        <v>2.9462365591394201E-5</v>
      </c>
      <c r="AU9" s="20"/>
      <c r="AV9" s="20"/>
      <c r="AW9" s="20">
        <f t="shared" si="14"/>
        <v>2004</v>
      </c>
      <c r="AX9" s="20" cm="1">
        <f t="array" aca="1" ref="AX9" ca="1">INDIRECT(ADDRESS($A$17+AW$5+4*($A9-$A$9),$AH$1,,,"Data Corsetti et al"))</f>
        <v>4.6227956989246689E-3</v>
      </c>
      <c r="AY9" s="20"/>
      <c r="AZ9" s="20"/>
      <c r="BA9" s="20">
        <f t="shared" si="15"/>
        <v>2004</v>
      </c>
      <c r="BB9" s="20" cm="1">
        <f t="array" aca="1" ref="BB9" ca="1">INDIRECT(ADDRESS($A$17+BA$5+4*($A9-$A$9),$AH$1,,,"Data Corsetti et al"))</f>
        <v>1.0223655913977696E-3</v>
      </c>
      <c r="BC9" s="20"/>
      <c r="BD9" s="20"/>
      <c r="BE9" s="20">
        <f t="shared" si="16"/>
        <v>2004</v>
      </c>
      <c r="BF9" s="20" cm="1">
        <f t="array" aca="1" ref="BF9" ca="1">INDIRECT(ADDRESS($A$17+BE$5+4*($A9-$A$9),$AH$1,,,"Data Corsetti et al"))</f>
        <v>-2.2811612903225816E-2</v>
      </c>
      <c r="BI9" s="20">
        <f t="shared" si="17"/>
        <v>2004</v>
      </c>
      <c r="BJ9" s="20">
        <f t="shared" si="18"/>
        <v>5.6483870967742045E-2</v>
      </c>
    </row>
    <row r="10" spans="1:63" x14ac:dyDescent="0.25">
      <c r="A10" s="10">
        <f t="shared" si="5"/>
        <v>10</v>
      </c>
      <c r="B10">
        <f t="shared" si="7"/>
        <v>2002</v>
      </c>
      <c r="E10">
        <v>8.8145161290322807E-2</v>
      </c>
      <c r="G10">
        <f t="shared" si="6"/>
        <v>2002</v>
      </c>
      <c r="P10">
        <f t="shared" si="8"/>
        <v>2005</v>
      </c>
      <c r="Q10" s="14">
        <f t="shared" si="9"/>
        <v>-3.0223655913978562E-2</v>
      </c>
      <c r="AH10">
        <f t="shared" si="10"/>
        <v>1.2268817204302868E-3</v>
      </c>
      <c r="AK10">
        <f t="shared" si="11"/>
        <v>2005</v>
      </c>
      <c r="AL10" s="14" cm="1">
        <f t="array" aca="1" ref="AL10" ca="1">INDIRECT(ADDRESS($A$17+AK$5+4*($A10-$A$9),$AH$1,,,"Data Corsetti et al"))</f>
        <v>-4.3066666666666835E-3</v>
      </c>
      <c r="AO10">
        <f t="shared" si="12"/>
        <v>2005</v>
      </c>
      <c r="AP10" s="14" cm="1">
        <f t="array" aca="1" ref="AP10" ca="1">INDIRECT(ADDRESS($A$17+AO$5+4*($A10-$A$9),$AH$1,,,"Data Corsetti et al"))</f>
        <v>-3.6548387096774467E-3</v>
      </c>
      <c r="AS10">
        <f t="shared" si="13"/>
        <v>2005</v>
      </c>
      <c r="AT10" s="14" cm="1">
        <f t="array" aca="1" ref="AT10" ca="1">INDIRECT(ADDRESS($A$17+AS$5+4*($A10-$A$9),$AH$1,,,"Data Corsetti et al"))</f>
        <v>-1.1403870967741958E-2</v>
      </c>
      <c r="AW10">
        <f t="shared" si="14"/>
        <v>2005</v>
      </c>
      <c r="AX10" s="14" cm="1">
        <f t="array" aca="1" ref="AX10" ca="1">INDIRECT(ADDRESS($A$17+AW$5+4*($A10-$A$9),$AH$1,,,"Data Corsetti et al"))</f>
        <v>-1.3651612903225896E-2</v>
      </c>
      <c r="BA10">
        <f t="shared" si="15"/>
        <v>2005</v>
      </c>
      <c r="BB10" s="14" cm="1">
        <f t="array" aca="1" ref="BB10" ca="1">INDIRECT(ADDRESS($A$17+BA$5+4*($A10-$A$9),$AH$1,,,"Data Corsetti et al"))</f>
        <v>4.6227956989246689E-3</v>
      </c>
      <c r="BE10">
        <f t="shared" si="16"/>
        <v>2005</v>
      </c>
      <c r="BF10" s="14" cm="1">
        <f t="array" aca="1" ref="BF10" ca="1">INDIRECT(ADDRESS($A$17+BE$5+4*($A10-$A$9),$AH$1,,,"Data Corsetti et al"))</f>
        <v>2.9462365591394201E-5</v>
      </c>
      <c r="BI10">
        <f t="shared" si="17"/>
        <v>2005</v>
      </c>
      <c r="BJ10" s="14">
        <f t="shared" si="18"/>
        <v>-0.10929569892473109</v>
      </c>
    </row>
    <row r="11" spans="1:63" x14ac:dyDescent="0.25">
      <c r="A11" s="10">
        <f t="shared" si="5"/>
        <v>11</v>
      </c>
      <c r="B11">
        <f t="shared" si="7"/>
        <v>2002.25</v>
      </c>
      <c r="E11">
        <v>0.1147580645161291</v>
      </c>
      <c r="G11">
        <f t="shared" si="6"/>
        <v>2002</v>
      </c>
      <c r="P11">
        <f t="shared" si="8"/>
        <v>2006</v>
      </c>
      <c r="Q11" s="14">
        <f t="shared" si="9"/>
        <v>-2.9576344086021888E-2</v>
      </c>
      <c r="AH11">
        <f t="shared" si="10"/>
        <v>1.5010752688172726E-3</v>
      </c>
      <c r="AK11">
        <f t="shared" si="11"/>
        <v>2006</v>
      </c>
      <c r="AL11" s="14" cm="1">
        <f t="array" aca="1" ref="AL11" ca="1">INDIRECT(ADDRESS($A$17+AK$5+4*($A11-$A$9),$AH$1,,,"Data Corsetti et al"))</f>
        <v>-2.1563440860215498E-3</v>
      </c>
      <c r="AO11">
        <f t="shared" si="12"/>
        <v>2006</v>
      </c>
      <c r="AP11" s="14" cm="1">
        <f t="array" aca="1" ref="AP11" ca="1">INDIRECT(ADDRESS($A$17+AO$5+4*($A11-$A$9),$AH$1,,,"Data Corsetti et al"))</f>
        <v>-5.9266666666667241E-3</v>
      </c>
      <c r="AS11">
        <f t="shared" si="13"/>
        <v>2006</v>
      </c>
      <c r="AT11" s="14" cm="1">
        <f t="array" aca="1" ref="AT11" ca="1">INDIRECT(ADDRESS($A$17+AS$5+4*($A11-$A$9),$AH$1,,,"Data Corsetti et al"))</f>
        <v>-7.2301075268817812E-4</v>
      </c>
      <c r="AW11">
        <f t="shared" si="14"/>
        <v>2006</v>
      </c>
      <c r="AX11" s="14" cm="1">
        <f t="array" aca="1" ref="AX11" ca="1">INDIRECT(ADDRESS($A$17+AW$5+4*($A11-$A$9),$AH$1,,,"Data Corsetti et al"))</f>
        <v>6.5376344086021925E-3</v>
      </c>
      <c r="BA11">
        <f t="shared" si="15"/>
        <v>2006</v>
      </c>
      <c r="BB11" s="14" cm="1">
        <f t="array" aca="1" ref="BB11" ca="1">INDIRECT(ADDRESS($A$17+BA$5+4*($A11-$A$9),$AH$1,,,"Data Corsetti et al"))</f>
        <v>-1.3651612903225896E-2</v>
      </c>
      <c r="BE11">
        <f t="shared" si="16"/>
        <v>2006</v>
      </c>
      <c r="BF11" s="14" cm="1">
        <f t="array" aca="1" ref="BF11" ca="1">INDIRECT(ADDRESS($A$17+BE$5+4*($A11-$A$9),$AH$1,,,"Data Corsetti et al"))</f>
        <v>-1.1403870967741958E-2</v>
      </c>
      <c r="BI11">
        <f t="shared" si="17"/>
        <v>2006</v>
      </c>
      <c r="BJ11" s="14">
        <f t="shared" si="18"/>
        <v>-7.6047311827956751E-2</v>
      </c>
    </row>
    <row r="12" spans="1:63" x14ac:dyDescent="0.25">
      <c r="A12" s="10">
        <f t="shared" si="5"/>
        <v>12</v>
      </c>
      <c r="B12">
        <f t="shared" si="7"/>
        <v>2002.5</v>
      </c>
      <c r="E12">
        <v>-3.6231182795699257E-2</v>
      </c>
      <c r="G12">
        <f t="shared" si="6"/>
        <v>2002</v>
      </c>
      <c r="P12">
        <f t="shared" si="8"/>
        <v>2007</v>
      </c>
      <c r="Q12" s="14">
        <f t="shared" si="9"/>
        <v>-3.332150537634293E-2</v>
      </c>
      <c r="AH12">
        <f t="shared" si="10"/>
        <v>2.8925806451612975E-2</v>
      </c>
      <c r="AK12">
        <f t="shared" si="11"/>
        <v>2007</v>
      </c>
      <c r="AL12" s="14" cm="1">
        <f t="array" aca="1" ref="AL12" ca="1">INDIRECT(ADDRESS($A$17+AK$5+4*($A12-$A$9),$AH$1,,,"Data Corsetti et al"))</f>
        <v>1.4716989247312035E-2</v>
      </c>
      <c r="AO12">
        <f t="shared" si="12"/>
        <v>2007</v>
      </c>
      <c r="AP12" s="14" cm="1">
        <f t="array" aca="1" ref="AP12" ca="1">INDIRECT(ADDRESS($A$17+AO$5+4*($A12-$A$9),$AH$1,,,"Data Corsetti et al"))</f>
        <v>2.7096774193572092E-4</v>
      </c>
      <c r="AS12">
        <f t="shared" si="13"/>
        <v>2007</v>
      </c>
      <c r="AT12" s="14" cm="1">
        <f t="array" aca="1" ref="AT12" ca="1">INDIRECT(ADDRESS($A$17+AS$5+4*($A12-$A$9),$AH$1,,,"Data Corsetti et al"))</f>
        <v>-1.523999999999986E-2</v>
      </c>
      <c r="AW12">
        <f t="shared" si="14"/>
        <v>2007</v>
      </c>
      <c r="AX12" s="14" cm="1">
        <f t="array" aca="1" ref="AX12" ca="1">INDIRECT(ADDRESS($A$17+AW$5+4*($A12-$A$9),$AH$1,,,"Data Corsetti et al"))</f>
        <v>-8.4959139784946281E-3</v>
      </c>
      <c r="BA12">
        <f t="shared" si="15"/>
        <v>2007</v>
      </c>
      <c r="BB12" s="14" cm="1">
        <f t="array" aca="1" ref="BB12" ca="1">INDIRECT(ADDRESS($A$17+BA$5+4*($A12-$A$9),$AH$1,,,"Data Corsetti et al"))</f>
        <v>6.5376344086021925E-3</v>
      </c>
      <c r="BE12">
        <f t="shared" si="16"/>
        <v>2007</v>
      </c>
      <c r="BF12" s="14" cm="1">
        <f t="array" aca="1" ref="BF12" ca="1">INDIRECT(ADDRESS($A$17+BE$5+4*($A12-$A$9),$AH$1,,,"Data Corsetti et al"))</f>
        <v>-7.2301075268817812E-4</v>
      </c>
      <c r="BI12">
        <f t="shared" si="17"/>
        <v>2007</v>
      </c>
      <c r="BJ12" s="14">
        <f t="shared" si="18"/>
        <v>-5.8031182795699257E-2</v>
      </c>
    </row>
    <row r="13" spans="1:63" x14ac:dyDescent="0.25">
      <c r="A13" s="10">
        <f t="shared" si="5"/>
        <v>13</v>
      </c>
      <c r="B13">
        <f t="shared" si="7"/>
        <v>2002.75</v>
      </c>
      <c r="E13">
        <v>-1.0483870967740185E-3</v>
      </c>
      <c r="G13">
        <f t="shared" si="6"/>
        <v>2002</v>
      </c>
      <c r="P13">
        <f t="shared" si="8"/>
        <v>2008</v>
      </c>
      <c r="Q13" s="14">
        <f t="shared" si="9"/>
        <v>-0.22255268817204388</v>
      </c>
      <c r="AH13">
        <f t="shared" si="10"/>
        <v>1.0924731182796036E-3</v>
      </c>
      <c r="AK13">
        <f t="shared" si="11"/>
        <v>2008</v>
      </c>
      <c r="AL13" s="14" cm="1">
        <f t="array" aca="1" ref="AL13" ca="1">INDIRECT(ADDRESS($A$17+AK$5+4*($A13-$A$9),$AH$1,,,"Data Corsetti et al"))</f>
        <v>-2.4379999999999995E-2</v>
      </c>
      <c r="AO13">
        <f t="shared" si="12"/>
        <v>2008</v>
      </c>
      <c r="AP13" s="14" cm="1">
        <f t="array" aca="1" ref="AP13" ca="1">INDIRECT(ADDRESS($A$17+AO$5+4*($A13-$A$9),$AH$1,,,"Data Corsetti et al"))</f>
        <v>-5.4073333333333438E-2</v>
      </c>
      <c r="AS13">
        <f t="shared" si="13"/>
        <v>2008</v>
      </c>
      <c r="AT13" s="14" cm="1">
        <f t="array" aca="1" ref="AT13" ca="1">INDIRECT(ADDRESS($A$17+AS$5+4*($A13-$A$9),$AH$1,,,"Data Corsetti et al"))</f>
        <v>-1.6389032258064623E-2</v>
      </c>
      <c r="AW13">
        <f t="shared" si="14"/>
        <v>2008</v>
      </c>
      <c r="AX13" s="14" cm="1">
        <f t="array" aca="1" ref="AX13" ca="1">INDIRECT(ADDRESS($A$17+AW$5+4*($A13-$A$9),$AH$1,,,"Data Corsetti et al"))</f>
        <v>9.5038709677419293E-3</v>
      </c>
      <c r="BA13">
        <f t="shared" si="15"/>
        <v>2008</v>
      </c>
      <c r="BB13" s="14" cm="1">
        <f t="array" aca="1" ref="BB13" ca="1">INDIRECT(ADDRESS($A$17+BA$5+4*($A13-$A$9),$AH$1,,,"Data Corsetti et al"))</f>
        <v>-8.4959139784946281E-3</v>
      </c>
      <c r="BE13">
        <f t="shared" si="16"/>
        <v>2008</v>
      </c>
      <c r="BF13" s="14" cm="1">
        <f t="array" aca="1" ref="BF13" ca="1">INDIRECT(ADDRESS($A$17+BE$5+4*($A13-$A$9),$AH$1,,,"Data Corsetti et al"))</f>
        <v>-1.523999999999986E-2</v>
      </c>
      <c r="BI13">
        <f t="shared" si="17"/>
        <v>2008</v>
      </c>
      <c r="BJ13" s="14">
        <f t="shared" si="18"/>
        <v>-9.3063440860215285E-2</v>
      </c>
    </row>
    <row r="14" spans="1:63" x14ac:dyDescent="0.25">
      <c r="A14" s="10">
        <f t="shared" si="5"/>
        <v>14</v>
      </c>
      <c r="B14">
        <f t="shared" si="7"/>
        <v>2003</v>
      </c>
      <c r="E14">
        <v>-2.0994623655913789E-2</v>
      </c>
      <c r="G14">
        <f t="shared" si="6"/>
        <v>2003</v>
      </c>
      <c r="P14">
        <f t="shared" si="8"/>
        <v>2009</v>
      </c>
      <c r="Q14" s="14">
        <f t="shared" si="9"/>
        <v>8.744623655914037E-2</v>
      </c>
      <c r="AH14">
        <f t="shared" si="10"/>
        <v>-2.2455698924731201E-2</v>
      </c>
      <c r="AK14">
        <f t="shared" si="11"/>
        <v>2009</v>
      </c>
      <c r="AL14" s="14" cm="1">
        <f t="array" aca="1" ref="AL14" ca="1">INDIRECT(ADDRESS($A$17+AK$5+4*($A14-$A$9),$AH$1,,,"Data Corsetti et al"))</f>
        <v>-1.5900215053763329E-2</v>
      </c>
      <c r="AO14">
        <f t="shared" si="12"/>
        <v>2009</v>
      </c>
      <c r="AP14" s="14" cm="1">
        <f t="array" aca="1" ref="AP14" ca="1">INDIRECT(ADDRESS($A$17+AO$5+4*($A14-$A$9),$AH$1,,,"Data Corsetti et al"))</f>
        <v>-1.639935483870961E-2</v>
      </c>
      <c r="AS14">
        <f t="shared" si="13"/>
        <v>2009</v>
      </c>
      <c r="AT14" s="14" cm="1">
        <f t="array" aca="1" ref="AT14" ca="1">INDIRECT(ADDRESS($A$17+AS$5+4*($A14-$A$9),$AH$1,,,"Data Corsetti et al"))</f>
        <v>-5.2666666666665194E-3</v>
      </c>
      <c r="AW14">
        <f t="shared" si="14"/>
        <v>2009</v>
      </c>
      <c r="AX14" s="14" cm="1">
        <f t="array" aca="1" ref="AX14" ca="1">INDIRECT(ADDRESS($A$17+AW$5+4*($A14-$A$9),$AH$1,,,"Data Corsetti et al"))</f>
        <v>-4.4055483870967652E-2</v>
      </c>
      <c r="BA14">
        <f t="shared" si="15"/>
        <v>2009</v>
      </c>
      <c r="BB14" s="14" cm="1">
        <f t="array" aca="1" ref="BB14" ca="1">INDIRECT(ADDRESS($A$17+BA$5+4*($A14-$A$9),$AH$1,,,"Data Corsetti et al"))</f>
        <v>9.5038709677419293E-3</v>
      </c>
      <c r="BE14">
        <f t="shared" si="16"/>
        <v>2009</v>
      </c>
      <c r="BF14" s="14" cm="1">
        <f t="array" aca="1" ref="BF14" ca="1">INDIRECT(ADDRESS($A$17+BE$5+4*($A14-$A$9),$AH$1,,,"Data Corsetti et al"))</f>
        <v>-1.6389032258064623E-2</v>
      </c>
      <c r="BI14">
        <f t="shared" si="17"/>
        <v>2009</v>
      </c>
      <c r="BJ14" s="14">
        <f t="shared" si="18"/>
        <v>5.6133333333332869E-2</v>
      </c>
    </row>
    <row r="15" spans="1:63" x14ac:dyDescent="0.25">
      <c r="A15" s="10">
        <f t="shared" si="5"/>
        <v>15</v>
      </c>
      <c r="B15">
        <f t="shared" si="7"/>
        <v>2003.25</v>
      </c>
      <c r="E15">
        <v>-5.1021505376344027E-2</v>
      </c>
      <c r="G15">
        <f t="shared" si="6"/>
        <v>2003</v>
      </c>
      <c r="P15">
        <f t="shared" si="8"/>
        <v>2010</v>
      </c>
      <c r="Q15" s="14">
        <f t="shared" si="9"/>
        <v>-0.17246451612903213</v>
      </c>
      <c r="AH15">
        <f t="shared" si="10"/>
        <v>-1.1815913978494654E-2</v>
      </c>
      <c r="AK15">
        <f t="shared" si="11"/>
        <v>2010</v>
      </c>
      <c r="AL15" s="14" cm="1">
        <f t="array" aca="1" ref="AL15" ca="1">INDIRECT(ADDRESS($A$17+AK$5+4*($A15-$A$9),$AH$1,,,"Data Corsetti et al"))</f>
        <v>-5.6030537634408503E-2</v>
      </c>
      <c r="AO15">
        <f t="shared" si="12"/>
        <v>2010</v>
      </c>
      <c r="AP15" s="14" cm="1">
        <f t="array" aca="1" ref="AP15" ca="1">INDIRECT(ADDRESS($A$17+AO$5+4*($A15-$A$9),$AH$1,,,"Data Corsetti et al"))</f>
        <v>-4.8974623655913957E-2</v>
      </c>
      <c r="AS15">
        <f t="shared" si="13"/>
        <v>2010</v>
      </c>
      <c r="AT15" s="14" cm="1">
        <f t="array" aca="1" ref="AT15" ca="1">INDIRECT(ADDRESS($A$17+AS$5+4*($A15-$A$9),$AH$1,,,"Data Corsetti et al"))</f>
        <v>-2.4625161290322599E-2</v>
      </c>
      <c r="AW15">
        <f t="shared" si="14"/>
        <v>2010</v>
      </c>
      <c r="AX15" s="14" cm="1">
        <f t="array" aca="1" ref="AX15" ca="1">INDIRECT(ADDRESS($A$17+AW$5+4*($A15-$A$9),$AH$1,,,"Data Corsetti et al"))</f>
        <v>7.0608602150536767E-3</v>
      </c>
      <c r="BA15">
        <f t="shared" si="15"/>
        <v>2010</v>
      </c>
      <c r="BB15" s="14" cm="1">
        <f t="array" aca="1" ref="BB15" ca="1">INDIRECT(ADDRESS($A$17+BA$5+4*($A15-$A$9),$AH$1,,,"Data Corsetti et al"))</f>
        <v>-4.4055483870967652E-2</v>
      </c>
      <c r="BE15">
        <f t="shared" si="16"/>
        <v>2010</v>
      </c>
      <c r="BF15" s="14" cm="1">
        <f t="array" aca="1" ref="BF15" ca="1">INDIRECT(ADDRESS($A$17+BE$5+4*($A15-$A$9),$AH$1,,,"Data Corsetti et al"))</f>
        <v>-5.2666666666665194E-3</v>
      </c>
      <c r="BI15">
        <f t="shared" si="17"/>
        <v>2010</v>
      </c>
      <c r="BJ15" s="14">
        <f t="shared" si="18"/>
        <v>5.5799999999999877E-2</v>
      </c>
    </row>
    <row r="16" spans="1:63" x14ac:dyDescent="0.25">
      <c r="A16" s="10">
        <f t="shared" si="5"/>
        <v>16</v>
      </c>
      <c r="B16">
        <f t="shared" si="7"/>
        <v>2003.5</v>
      </c>
      <c r="E16">
        <v>-2.9827956989249209E-3</v>
      </c>
      <c r="G16">
        <f t="shared" si="6"/>
        <v>2003</v>
      </c>
      <c r="P16">
        <f t="shared" si="8"/>
        <v>2011</v>
      </c>
      <c r="Q16" s="14">
        <f t="shared" si="9"/>
        <v>-0.17696236559139841</v>
      </c>
      <c r="AH16">
        <f t="shared" si="10"/>
        <v>-2.2811612903225816E-2</v>
      </c>
      <c r="AK16">
        <f t="shared" si="11"/>
        <v>2011</v>
      </c>
      <c r="AL16" s="14" cm="1">
        <f t="array" aca="1" ref="AL16" ca="1">INDIRECT(ADDRESS($A$17+AK$5+4*($A16-$A$9),$AH$1,,,"Data Corsetti et al"))</f>
        <v>-2.5881505376344205E-2</v>
      </c>
      <c r="AO16">
        <f t="shared" si="12"/>
        <v>2011</v>
      </c>
      <c r="AP16" s="14" cm="1">
        <f t="array" aca="1" ref="AP16" ca="1">INDIRECT(ADDRESS($A$17+AO$5+4*($A16-$A$9),$AH$1,,,"Data Corsetti et al"))</f>
        <v>-4.1804301075268946E-2</v>
      </c>
      <c r="AS16">
        <f t="shared" si="13"/>
        <v>2011</v>
      </c>
      <c r="AT16" s="14" cm="1">
        <f t="array" aca="1" ref="AT16" ca="1">INDIRECT(ADDRESS($A$17+AS$5+4*($A16-$A$9),$AH$1,,,"Data Corsetti et al"))</f>
        <v>-4.141075268817216E-2</v>
      </c>
      <c r="AW16">
        <f t="shared" si="14"/>
        <v>2011</v>
      </c>
      <c r="AX16" s="14" cm="1">
        <f t="array" aca="1" ref="AX16" ca="1">INDIRECT(ADDRESS($A$17+AW$5+4*($A16-$A$9),$AH$1,,,"Data Corsetti et al"))</f>
        <v>-4.6596129032258141E-2</v>
      </c>
      <c r="BA16">
        <f t="shared" si="15"/>
        <v>2011</v>
      </c>
      <c r="BB16" s="14" cm="1">
        <f t="array" aca="1" ref="BB16" ca="1">INDIRECT(ADDRESS($A$17+BA$5+4*($A16-$A$9),$AH$1,,,"Data Corsetti et al"))</f>
        <v>7.0608602150536767E-3</v>
      </c>
      <c r="BE16">
        <f t="shared" si="16"/>
        <v>2011</v>
      </c>
      <c r="BF16" s="14" cm="1">
        <f t="array" aca="1" ref="BF16" ca="1">INDIRECT(ADDRESS($A$17+BE$5+4*($A16-$A$9),$AH$1,,,"Data Corsetti et al"))</f>
        <v>-2.4625161290322599E-2</v>
      </c>
      <c r="BI16">
        <f t="shared" si="17"/>
        <v>2011</v>
      </c>
      <c r="BJ16" s="14">
        <f t="shared" si="18"/>
        <v>5.0781720430107716E-2</v>
      </c>
    </row>
    <row r="17" spans="1:62" x14ac:dyDescent="0.25">
      <c r="A17" s="10">
        <f t="shared" si="5"/>
        <v>17</v>
      </c>
      <c r="B17">
        <f t="shared" si="7"/>
        <v>2003.75</v>
      </c>
      <c r="E17">
        <v>1.6967741935483477E-2</v>
      </c>
      <c r="G17">
        <f t="shared" si="6"/>
        <v>2003</v>
      </c>
      <c r="P17">
        <f t="shared" si="8"/>
        <v>2012</v>
      </c>
      <c r="Q17" s="14">
        <f t="shared" si="9"/>
        <v>-1.1475268817204384E-2</v>
      </c>
      <c r="AH17">
        <f>AVERAGE(E15:E19)</f>
        <v>1.0223655913977696E-3</v>
      </c>
      <c r="AK17">
        <f t="shared" si="11"/>
        <v>2012</v>
      </c>
      <c r="AL17" s="14" cm="1">
        <f t="array" aca="1" ref="AL17" ca="1">INDIRECT(ADDRESS($A$17+AK$5+4*($A17-$A$9),$AH$1,,,"Data Corsetti et al"))</f>
        <v>-6.1107956989247356E-2</v>
      </c>
      <c r="AO17">
        <f t="shared" si="12"/>
        <v>2012</v>
      </c>
      <c r="AP17" s="14" cm="1">
        <f t="array" aca="1" ref="AP17" ca="1">INDIRECT(ADDRESS($A$17+AO$5+4*($A17-$A$9),$AH$1,,,"Data Corsetti et al"))</f>
        <v>-1.2875698924731208E-2</v>
      </c>
      <c r="AS17">
        <f t="shared" si="13"/>
        <v>2012</v>
      </c>
      <c r="AT17" s="14" cm="1">
        <f t="array" aca="1" ref="AT17" ca="1">INDIRECT(ADDRESS($A$17+AS$5+4*($A17-$A$9),$AH$1,,,"Data Corsetti et al"))</f>
        <v>8.2322580645159509E-4</v>
      </c>
      <c r="AW17">
        <f t="shared" si="14"/>
        <v>2012</v>
      </c>
      <c r="AX17" s="14" cm="1">
        <f t="array" aca="1" ref="AX17" ca="1">INDIRECT(ADDRESS($A$17+AW$5+4*($A17-$A$9),$AH$1,,,"Data Corsetti et al"))</f>
        <v>5.7855913978494501E-3</v>
      </c>
      <c r="BA17">
        <f t="shared" si="15"/>
        <v>2012</v>
      </c>
      <c r="BB17" s="14" cm="1">
        <f t="array" aca="1" ref="BB17" ca="1">INDIRECT(ADDRESS($A$17+BA$5+4*($A17-$A$9),$AH$1,,,"Data Corsetti et al"))</f>
        <v>-4.6596129032258141E-2</v>
      </c>
      <c r="BE17">
        <f t="shared" si="16"/>
        <v>2012</v>
      </c>
      <c r="BF17" s="14" cm="1">
        <f t="array" aca="1" ref="BF17" ca="1">INDIRECT(ADDRESS($A$17+BE$5+4*($A17-$A$9),$AH$1,,,"Data Corsetti et al"))</f>
        <v>-4.141075268817216E-2</v>
      </c>
      <c r="BI17">
        <f t="shared" si="17"/>
        <v>2012</v>
      </c>
      <c r="BJ17" s="14">
        <f t="shared" si="18"/>
        <v>5.6174193548386799E-2</v>
      </c>
    </row>
    <row r="18" spans="1:62" x14ac:dyDescent="0.25">
      <c r="A18" s="10">
        <f t="shared" si="5"/>
        <v>18</v>
      </c>
      <c r="B18">
        <f t="shared" si="7"/>
        <v>2004</v>
      </c>
      <c r="E18">
        <v>-5.6026881720429821E-2</v>
      </c>
      <c r="G18">
        <f t="shared" si="6"/>
        <v>2004</v>
      </c>
      <c r="P18">
        <f t="shared" si="8"/>
        <v>2013</v>
      </c>
      <c r="Q18" s="14">
        <f t="shared" si="9"/>
        <v>-9.3118279569892812E-3</v>
      </c>
      <c r="AH18">
        <f t="shared" ref="AH18:AH67" si="19">AVERAGE(E16:E20)</f>
        <v>1.0563440860214992E-2</v>
      </c>
      <c r="AK18">
        <f t="shared" si="11"/>
        <v>2013</v>
      </c>
      <c r="AL18" s="14" cm="1">
        <f t="array" aca="1" ref="AL18" ca="1">INDIRECT(ADDRESS($A$17+AK$5+4*($A18-$A$9),$AH$1,,,"Data Corsetti et al"))</f>
        <v>-1.5301075268817346E-3</v>
      </c>
      <c r="AO18">
        <f t="shared" si="12"/>
        <v>2013</v>
      </c>
      <c r="AP18" s="14" cm="1">
        <f t="array" aca="1" ref="AP18" ca="1">INDIRECT(ADDRESS($A$17+AO$5+4*($A18-$A$9),$AH$1,,,"Data Corsetti et al"))</f>
        <v>2.7602150537634276E-3</v>
      </c>
      <c r="AS18">
        <f t="shared" si="13"/>
        <v>2013</v>
      </c>
      <c r="AT18" s="14" cm="1">
        <f t="array" aca="1" ref="AT18" ca="1">INDIRECT(ADDRESS($A$17+AS$5+4*($A18-$A$9),$AH$1,,,"Data Corsetti et al"))</f>
        <v>7.6989247311827426E-4</v>
      </c>
      <c r="AW18">
        <f t="shared" si="14"/>
        <v>2013</v>
      </c>
      <c r="AX18" s="14" cm="1">
        <f t="array" aca="1" ref="AX18" ca="1">INDIRECT(ADDRESS($A$17+AW$5+4*($A18-$A$9),$AH$1,,,"Data Corsetti et al"))</f>
        <v>2.7296774193548167E-3</v>
      </c>
      <c r="BA18">
        <f t="shared" si="15"/>
        <v>2013</v>
      </c>
      <c r="BB18" s="14" cm="1">
        <f t="array" aca="1" ref="BB18" ca="1">INDIRECT(ADDRESS($A$17+BA$5+4*($A18-$A$9),$AH$1,,,"Data Corsetti et al"))</f>
        <v>5.7855913978494501E-3</v>
      </c>
      <c r="BE18">
        <f t="shared" si="16"/>
        <v>2013</v>
      </c>
      <c r="BF18" s="14" cm="1">
        <f t="array" aca="1" ref="BF18" ca="1">INDIRECT(ADDRESS($A$17+BE$5+4*($A18-$A$9),$AH$1,,,"Data Corsetti et al"))</f>
        <v>8.2322580645159509E-4</v>
      </c>
      <c r="BI18">
        <f t="shared" si="17"/>
        <v>2013</v>
      </c>
      <c r="BJ18" s="14">
        <f t="shared" si="18"/>
        <v>-7.5061290322580798E-2</v>
      </c>
    </row>
    <row r="19" spans="1:62" x14ac:dyDescent="0.25">
      <c r="A19" s="10">
        <f t="shared" si="5"/>
        <v>19</v>
      </c>
      <c r="B19">
        <f t="shared" si="7"/>
        <v>2004.25</v>
      </c>
      <c r="E19">
        <v>9.8175268817204134E-2</v>
      </c>
      <c r="G19">
        <f t="shared" si="6"/>
        <v>2004</v>
      </c>
      <c r="P19">
        <f t="shared" si="8"/>
        <v>2014</v>
      </c>
      <c r="Q19" s="14">
        <f t="shared" si="9"/>
        <v>-2.6701075268817237E-2</v>
      </c>
      <c r="AH19">
        <f t="shared" si="19"/>
        <v>1.3549892473118238E-2</v>
      </c>
      <c r="AK19">
        <f t="shared" si="11"/>
        <v>2014</v>
      </c>
      <c r="AL19" s="14" cm="1">
        <f t="array" aca="1" ref="AL19" ca="1">INDIRECT(ADDRESS($A$17+AK$5+4*($A19-$A$9),$AH$1,,,"Data Corsetti et al"))</f>
        <v>-2.0015053763440976E-3</v>
      </c>
      <c r="AO19">
        <f t="shared" si="12"/>
        <v>2014</v>
      </c>
      <c r="AP19" s="14" cm="1">
        <f t="array" aca="1" ref="AP19" ca="1">INDIRECT(ADDRESS($A$17+AO$5+4*($A19-$A$9),$AH$1,,,"Data Corsetti et al"))</f>
        <v>-6.6316129032258156E-3</v>
      </c>
      <c r="AS19">
        <f t="shared" si="13"/>
        <v>2014</v>
      </c>
      <c r="AT19" s="14" cm="1">
        <f t="array" aca="1" ref="AT19" ca="1">INDIRECT(ADDRESS($A$17+AS$5+4*($A19-$A$9),$AH$1,,,"Data Corsetti et al"))</f>
        <v>-3.9584946236559185E-3</v>
      </c>
      <c r="AW19">
        <f t="shared" si="14"/>
        <v>2014</v>
      </c>
      <c r="AX19" s="14" cm="1">
        <f t="array" aca="1" ref="AX19" ca="1">INDIRECT(ADDRESS($A$17+AW$5+4*($A19-$A$9),$AH$1,,,"Data Corsetti et al"))</f>
        <v>-5.2744086021505442E-3</v>
      </c>
      <c r="BA19">
        <f t="shared" si="15"/>
        <v>2014</v>
      </c>
      <c r="BB19" s="14" cm="1">
        <f t="array" aca="1" ref="BB19" ca="1">INDIRECT(ADDRESS($A$17+BA$5+4*($A19-$A$9),$AH$1,,,"Data Corsetti et al"))</f>
        <v>2.7296774193548167E-3</v>
      </c>
      <c r="BE19">
        <f t="shared" si="16"/>
        <v>2014</v>
      </c>
      <c r="BF19" s="14" cm="1">
        <f t="array" aca="1" ref="BF19" ca="1">INDIRECT(ADDRESS($A$17+BE$5+4*($A19-$A$9),$AH$1,,,"Data Corsetti et al"))</f>
        <v>7.6989247311827426E-4</v>
      </c>
      <c r="BI19">
        <f t="shared" si="17"/>
        <v>2014</v>
      </c>
      <c r="BJ19" s="14">
        <f t="shared" si="18"/>
        <v>-1.8217204301075499E-2</v>
      </c>
    </row>
    <row r="20" spans="1:62" x14ac:dyDescent="0.25">
      <c r="A20" s="10">
        <f t="shared" si="5"/>
        <v>20</v>
      </c>
      <c r="B20">
        <f t="shared" si="7"/>
        <v>2004.5</v>
      </c>
      <c r="E20">
        <v>-3.3161290322579096E-3</v>
      </c>
      <c r="G20">
        <f t="shared" si="6"/>
        <v>2004</v>
      </c>
      <c r="P20">
        <f t="shared" si="8"/>
        <v>2015</v>
      </c>
      <c r="Q20" s="20">
        <f t="shared" si="9"/>
        <v>1.0125806451612859E-2</v>
      </c>
      <c r="AH20">
        <f t="shared" si="19"/>
        <v>2.9462365591394201E-5</v>
      </c>
      <c r="AK20">
        <f t="shared" si="11"/>
        <v>2015</v>
      </c>
      <c r="AL20" s="20" cm="1">
        <f t="array" aca="1" ref="AL20" ca="1">INDIRECT(ADDRESS($A$17+AK$5+4*($A20-$A$9),$AH$1,,,"Data Corsetti et al"))</f>
        <v>-1.0896129032258057E-2</v>
      </c>
      <c r="AO20">
        <f t="shared" si="12"/>
        <v>2015</v>
      </c>
      <c r="AP20" s="20" cm="1">
        <f t="array" aca="1" ref="AP20" ca="1">INDIRECT(ADDRESS($A$17+AO$5+4*($A20-$A$9),$AH$1,,,"Data Corsetti et al"))</f>
        <v>-5.2382795698924832E-3</v>
      </c>
      <c r="AS20">
        <f t="shared" si="13"/>
        <v>2015</v>
      </c>
      <c r="AT20" s="20" cm="1">
        <f t="array" aca="1" ref="AT20" ca="1">INDIRECT(ADDRESS($A$17+AS$5+4*($A20-$A$9),$AH$1,,,"Data Corsetti et al"))</f>
        <v>1.2189032258064513E-2</v>
      </c>
      <c r="AW20">
        <f t="shared" si="14"/>
        <v>2015</v>
      </c>
      <c r="AX20" s="20" cm="1">
        <f t="array" aca="1" ref="AX20" ca="1">INDIRECT(ADDRESS($A$17+AW$5+4*($A20-$A$9),$AH$1,,,"Data Corsetti et al"))</f>
        <v>1.9835913978494615E-2</v>
      </c>
      <c r="BA20">
        <f t="shared" si="15"/>
        <v>2015</v>
      </c>
      <c r="BB20" s="20" cm="1">
        <f t="array" aca="1" ref="BB20" ca="1">INDIRECT(ADDRESS($A$17+BA$5+4*($A20-$A$9),$AH$1,,,"Data Corsetti et al"))</f>
        <v>-5.2744086021505442E-3</v>
      </c>
      <c r="BE20">
        <f t="shared" si="16"/>
        <v>2015</v>
      </c>
      <c r="BF20" s="20" cm="1">
        <f t="array" aca="1" ref="BF20" ca="1">INDIRECT(ADDRESS($A$17+BE$5+4*($A20-$A$9),$AH$1,,,"Data Corsetti et al"))</f>
        <v>-3.9584946236559185E-3</v>
      </c>
      <c r="BI20">
        <f t="shared" si="17"/>
        <v>2015</v>
      </c>
      <c r="BJ20" s="20">
        <f t="shared" si="18"/>
        <v>-3.0223655913978562E-2</v>
      </c>
    </row>
    <row r="21" spans="1:62" x14ac:dyDescent="0.25">
      <c r="A21" s="10">
        <f t="shared" si="5"/>
        <v>21</v>
      </c>
      <c r="B21">
        <f t="shared" si="7"/>
        <v>2004.75</v>
      </c>
      <c r="E21">
        <v>1.1949462365591317E-2</v>
      </c>
      <c r="G21">
        <f t="shared" si="6"/>
        <v>2004</v>
      </c>
      <c r="P21">
        <f t="shared" si="8"/>
        <v>2016</v>
      </c>
      <c r="Q21" s="20">
        <f t="shared" si="9"/>
        <v>0.10358172043010747</v>
      </c>
      <c r="AH21">
        <f t="shared" si="19"/>
        <v>4.6227956989246689E-3</v>
      </c>
      <c r="AK21">
        <f t="shared" si="11"/>
        <v>2016</v>
      </c>
      <c r="AL21" s="20"/>
      <c r="AO21">
        <f t="shared" si="12"/>
        <v>2016</v>
      </c>
      <c r="AP21" s="20"/>
      <c r="AS21">
        <f t="shared" si="13"/>
        <v>2016</v>
      </c>
      <c r="AT21" s="20"/>
      <c r="AW21">
        <f t="shared" si="14"/>
        <v>2016</v>
      </c>
      <c r="AX21" s="20"/>
      <c r="BA21">
        <f t="shared" si="15"/>
        <v>2016</v>
      </c>
      <c r="BB21" s="20"/>
      <c r="BE21">
        <f t="shared" si="16"/>
        <v>2016</v>
      </c>
      <c r="BF21" s="20"/>
      <c r="BI21">
        <f t="shared" si="17"/>
        <v>2016</v>
      </c>
      <c r="BJ21" s="20">
        <f t="shared" si="18"/>
        <v>-6.3849462365590387E-3</v>
      </c>
    </row>
    <row r="22" spans="1:62" x14ac:dyDescent="0.25">
      <c r="A22" s="10">
        <f t="shared" si="5"/>
        <v>22</v>
      </c>
      <c r="B22">
        <f t="shared" si="7"/>
        <v>2005</v>
      </c>
      <c r="E22">
        <v>-5.0634408602150745E-2</v>
      </c>
      <c r="G22">
        <f t="shared" si="6"/>
        <v>2005</v>
      </c>
      <c r="AH22">
        <f t="shared" si="19"/>
        <v>-4.3066666666666835E-3</v>
      </c>
      <c r="AL22" s="20"/>
      <c r="AM22" s="20"/>
      <c r="AO22" s="20"/>
      <c r="AP22" s="20"/>
      <c r="AQ22" s="20"/>
      <c r="AT22" s="20"/>
      <c r="AX22" s="20"/>
      <c r="BB22" s="20"/>
      <c r="BF22" s="20"/>
    </row>
    <row r="23" spans="1:62" x14ac:dyDescent="0.25">
      <c r="A23" s="10">
        <f t="shared" si="5"/>
        <v>23</v>
      </c>
      <c r="B23">
        <f t="shared" si="7"/>
        <v>2005.25</v>
      </c>
      <c r="E23">
        <v>-3.3060215053763456E-2</v>
      </c>
      <c r="G23">
        <f t="shared" si="6"/>
        <v>2005</v>
      </c>
      <c r="AH23">
        <f t="shared" si="19"/>
        <v>-3.6548387096774467E-3</v>
      </c>
      <c r="AL23" s="20"/>
      <c r="AM23" s="20"/>
      <c r="AO23" s="20"/>
      <c r="AP23" s="20"/>
      <c r="AQ23" s="20"/>
      <c r="AT23" s="20"/>
      <c r="AX23" s="20"/>
      <c r="BB23" s="20"/>
      <c r="BF23" s="20"/>
    </row>
    <row r="24" spans="1:62" x14ac:dyDescent="0.25">
      <c r="A24" s="10">
        <f t="shared" si="5"/>
        <v>24</v>
      </c>
      <c r="B24">
        <f t="shared" si="7"/>
        <v>2005.5</v>
      </c>
      <c r="E24">
        <v>5.352795698924738E-2</v>
      </c>
      <c r="G24">
        <f t="shared" si="6"/>
        <v>2005</v>
      </c>
      <c r="AH24">
        <f t="shared" si="19"/>
        <v>-1.1403870967741958E-2</v>
      </c>
      <c r="AL24" s="20"/>
      <c r="AM24" s="20"/>
      <c r="AO24" s="20"/>
      <c r="AP24" s="20"/>
      <c r="AQ24" s="20"/>
      <c r="AT24" s="20"/>
      <c r="AX24" s="20"/>
      <c r="BB24" s="20"/>
      <c r="BF24" s="20"/>
    </row>
    <row r="25" spans="1:62" x14ac:dyDescent="0.25">
      <c r="A25" s="10">
        <f t="shared" si="5"/>
        <v>25</v>
      </c>
      <c r="B25">
        <f t="shared" si="7"/>
        <v>2005.75</v>
      </c>
      <c r="E25">
        <v>-5.6989247311733341E-5</v>
      </c>
      <c r="G25">
        <f t="shared" si="6"/>
        <v>2005</v>
      </c>
      <c r="AH25">
        <f t="shared" si="19"/>
        <v>-1.3651612903225896E-2</v>
      </c>
      <c r="AL25" s="20"/>
      <c r="AM25" s="20"/>
      <c r="AO25" s="20"/>
      <c r="AP25" s="20"/>
      <c r="AQ25" s="20"/>
      <c r="AT25" s="20"/>
      <c r="AX25" s="20"/>
      <c r="BB25" s="20"/>
      <c r="BF25" s="20"/>
    </row>
    <row r="26" spans="1:62" x14ac:dyDescent="0.25">
      <c r="A26" s="10">
        <f t="shared" si="5"/>
        <v>26</v>
      </c>
      <c r="B26">
        <f t="shared" si="7"/>
        <v>2006</v>
      </c>
      <c r="E26">
        <v>-2.6795698924731229E-2</v>
      </c>
      <c r="G26">
        <f t="shared" si="6"/>
        <v>2006</v>
      </c>
      <c r="AH26">
        <f t="shared" si="19"/>
        <v>-2.1563440860215498E-3</v>
      </c>
      <c r="AL26" s="20"/>
      <c r="AM26" s="20"/>
      <c r="AO26" s="20"/>
      <c r="AP26" s="20"/>
      <c r="AQ26" s="20"/>
      <c r="AT26" s="20"/>
      <c r="AX26" s="20"/>
      <c r="BB26" s="20"/>
      <c r="BF26" s="20"/>
    </row>
    <row r="27" spans="1:62" x14ac:dyDescent="0.25">
      <c r="A27" s="10">
        <f t="shared" si="5"/>
        <v>27</v>
      </c>
      <c r="B27">
        <f t="shared" si="7"/>
        <v>2006.25</v>
      </c>
      <c r="E27">
        <v>-6.1873118279570434E-2</v>
      </c>
      <c r="G27">
        <f t="shared" si="6"/>
        <v>2006</v>
      </c>
      <c r="AH27">
        <f t="shared" si="19"/>
        <v>-5.9266666666667241E-3</v>
      </c>
      <c r="AL27" s="20"/>
      <c r="AM27" s="20"/>
      <c r="AO27" s="20"/>
      <c r="AP27" s="20"/>
      <c r="AQ27" s="20"/>
      <c r="AT27" s="20"/>
      <c r="AX27" s="20"/>
      <c r="BB27" s="20"/>
      <c r="BF27" s="20"/>
    </row>
    <row r="28" spans="1:62" x14ac:dyDescent="0.25">
      <c r="A28" s="10">
        <f t="shared" si="5"/>
        <v>28</v>
      </c>
      <c r="B28">
        <f t="shared" si="7"/>
        <v>2006.5</v>
      </c>
      <c r="E28">
        <v>2.4416129032258267E-2</v>
      </c>
      <c r="G28">
        <f t="shared" si="6"/>
        <v>2006</v>
      </c>
      <c r="AH28">
        <f t="shared" si="19"/>
        <v>-7.2301075268817812E-4</v>
      </c>
      <c r="AL28" s="20"/>
      <c r="AM28" s="20"/>
      <c r="AO28" s="20"/>
      <c r="AP28" s="20"/>
      <c r="AQ28" s="20"/>
      <c r="AT28" s="20"/>
      <c r="AX28" s="20"/>
      <c r="BB28" s="20"/>
      <c r="BF28" s="20"/>
    </row>
    <row r="29" spans="1:62" x14ac:dyDescent="0.25">
      <c r="A29" s="10">
        <f t="shared" si="5"/>
        <v>29</v>
      </c>
      <c r="B29">
        <f t="shared" si="7"/>
        <v>2006.75</v>
      </c>
      <c r="E29">
        <v>3.4676344086021521E-2</v>
      </c>
      <c r="G29">
        <f t="shared" si="6"/>
        <v>2006</v>
      </c>
      <c r="AH29">
        <f t="shared" si="19"/>
        <v>6.5376344086021925E-3</v>
      </c>
      <c r="AL29" s="20"/>
      <c r="AM29" s="20"/>
      <c r="AO29" s="20"/>
      <c r="AP29" s="20"/>
      <c r="AQ29" s="20"/>
      <c r="AT29" s="20"/>
      <c r="AX29" s="20"/>
      <c r="BB29" s="20"/>
      <c r="BF29" s="20"/>
    </row>
    <row r="30" spans="1:62" x14ac:dyDescent="0.25">
      <c r="A30" s="10">
        <f t="shared" si="5"/>
        <v>30</v>
      </c>
      <c r="B30">
        <f t="shared" si="7"/>
        <v>2007</v>
      </c>
      <c r="E30">
        <v>2.5961290322580998E-2</v>
      </c>
      <c r="G30">
        <f t="shared" si="6"/>
        <v>2007</v>
      </c>
      <c r="AH30">
        <f t="shared" si="19"/>
        <v>1.4716989247312035E-2</v>
      </c>
    </row>
    <row r="31" spans="1:62" x14ac:dyDescent="0.25">
      <c r="A31" s="10">
        <f t="shared" si="5"/>
        <v>31</v>
      </c>
      <c r="B31">
        <f t="shared" si="7"/>
        <v>2007.25</v>
      </c>
      <c r="E31">
        <v>9.5075268817206102E-3</v>
      </c>
      <c r="G31">
        <f t="shared" si="6"/>
        <v>2007</v>
      </c>
      <c r="AH31">
        <f t="shared" si="19"/>
        <v>2.7096774193572092E-4</v>
      </c>
    </row>
    <row r="32" spans="1:62" x14ac:dyDescent="0.25">
      <c r="A32" s="10">
        <f t="shared" si="5"/>
        <v>32</v>
      </c>
      <c r="B32">
        <f t="shared" si="7"/>
        <v>2007.5</v>
      </c>
      <c r="E32">
        <v>-2.0976344086021229E-2</v>
      </c>
      <c r="G32">
        <f t="shared" si="6"/>
        <v>2007</v>
      </c>
      <c r="AH32">
        <f t="shared" si="19"/>
        <v>-1.523999999999986E-2</v>
      </c>
    </row>
    <row r="33" spans="1:34" x14ac:dyDescent="0.25">
      <c r="A33" s="10">
        <f t="shared" si="5"/>
        <v>33</v>
      </c>
      <c r="B33">
        <f t="shared" si="7"/>
        <v>2007.75</v>
      </c>
      <c r="E33">
        <v>-4.7813978494623308E-2</v>
      </c>
      <c r="G33">
        <f t="shared" si="6"/>
        <v>2007</v>
      </c>
      <c r="AH33">
        <f t="shared" si="19"/>
        <v>-8.4959139784946281E-3</v>
      </c>
    </row>
    <row r="34" spans="1:34" x14ac:dyDescent="0.25">
      <c r="A34" s="10">
        <f t="shared" si="5"/>
        <v>34</v>
      </c>
      <c r="B34">
        <f t="shared" si="7"/>
        <v>2008</v>
      </c>
      <c r="E34">
        <v>-4.2878494623656373E-2</v>
      </c>
      <c r="G34">
        <f t="shared" si="6"/>
        <v>2008</v>
      </c>
      <c r="AH34">
        <f t="shared" si="19"/>
        <v>-2.4379999999999995E-2</v>
      </c>
    </row>
    <row r="35" spans="1:34" x14ac:dyDescent="0.25">
      <c r="A35" s="10">
        <f t="shared" si="5"/>
        <v>35</v>
      </c>
      <c r="B35">
        <f t="shared" si="7"/>
        <v>2008.25</v>
      </c>
      <c r="E35">
        <v>5.9681720430107159E-2</v>
      </c>
      <c r="G35">
        <f t="shared" si="6"/>
        <v>2008</v>
      </c>
      <c r="AH35">
        <f t="shared" si="19"/>
        <v>-5.4073333333333438E-2</v>
      </c>
    </row>
    <row r="36" spans="1:34" x14ac:dyDescent="0.25">
      <c r="A36" s="10">
        <f t="shared" si="5"/>
        <v>36</v>
      </c>
      <c r="B36">
        <f t="shared" si="7"/>
        <v>2008.5</v>
      </c>
      <c r="E36">
        <v>-6.9912903225806233E-2</v>
      </c>
      <c r="G36">
        <f t="shared" si="6"/>
        <v>2008</v>
      </c>
      <c r="AH36">
        <f t="shared" si="19"/>
        <v>-1.6389032258064623E-2</v>
      </c>
    </row>
    <row r="37" spans="1:34" x14ac:dyDescent="0.25">
      <c r="A37" s="10">
        <f t="shared" si="5"/>
        <v>37</v>
      </c>
      <c r="B37">
        <f t="shared" si="7"/>
        <v>2008.75</v>
      </c>
      <c r="E37">
        <v>-0.16944301075268842</v>
      </c>
      <c r="G37">
        <f t="shared" si="6"/>
        <v>2008</v>
      </c>
      <c r="AH37">
        <f t="shared" si="19"/>
        <v>9.5038709677419293E-3</v>
      </c>
    </row>
    <row r="38" spans="1:34" x14ac:dyDescent="0.25">
      <c r="A38" s="10">
        <f t="shared" si="5"/>
        <v>38</v>
      </c>
      <c r="B38">
        <f t="shared" si="7"/>
        <v>2009</v>
      </c>
      <c r="E38">
        <v>0.14060752688172076</v>
      </c>
      <c r="G38">
        <f t="shared" si="6"/>
        <v>2009</v>
      </c>
      <c r="AH38">
        <f t="shared" si="19"/>
        <v>-1.5900215053763329E-2</v>
      </c>
    </row>
    <row r="39" spans="1:34" x14ac:dyDescent="0.25">
      <c r="A39" s="10">
        <f t="shared" si="5"/>
        <v>39</v>
      </c>
      <c r="B39">
        <f t="shared" si="7"/>
        <v>2009.25</v>
      </c>
      <c r="E39">
        <v>8.6586021505376365E-2</v>
      </c>
      <c r="G39">
        <f t="shared" si="6"/>
        <v>2009</v>
      </c>
      <c r="AH39">
        <f t="shared" si="19"/>
        <v>-1.639935483870961E-2</v>
      </c>
    </row>
    <row r="40" spans="1:34" x14ac:dyDescent="0.25">
      <c r="A40" s="10">
        <f t="shared" si="5"/>
        <v>40</v>
      </c>
      <c r="B40">
        <f t="shared" si="7"/>
        <v>2009.5</v>
      </c>
      <c r="E40">
        <v>-6.7338709677419117E-2</v>
      </c>
      <c r="G40">
        <f t="shared" si="6"/>
        <v>2009</v>
      </c>
      <c r="AH40">
        <f t="shared" si="19"/>
        <v>-5.2666666666665194E-3</v>
      </c>
    </row>
    <row r="41" spans="1:34" x14ac:dyDescent="0.25">
      <c r="A41" s="10">
        <f t="shared" si="5"/>
        <v>41</v>
      </c>
      <c r="B41">
        <f t="shared" si="7"/>
        <v>2009.75</v>
      </c>
      <c r="E41">
        <v>-7.240860215053764E-2</v>
      </c>
      <c r="G41">
        <f t="shared" si="6"/>
        <v>2009</v>
      </c>
      <c r="AH41">
        <f t="shared" si="19"/>
        <v>-4.4055483870967652E-2</v>
      </c>
    </row>
    <row r="42" spans="1:34" x14ac:dyDescent="0.25">
      <c r="A42" s="10">
        <f t="shared" si="5"/>
        <v>42</v>
      </c>
      <c r="B42">
        <f t="shared" si="7"/>
        <v>2010</v>
      </c>
      <c r="E42">
        <v>-0.11377956989247297</v>
      </c>
      <c r="G42">
        <f t="shared" si="6"/>
        <v>2010</v>
      </c>
      <c r="AH42">
        <f t="shared" si="19"/>
        <v>-5.6030537634408503E-2</v>
      </c>
    </row>
    <row r="43" spans="1:34" x14ac:dyDescent="0.25">
      <c r="A43" s="10">
        <f t="shared" si="5"/>
        <v>43</v>
      </c>
      <c r="B43">
        <f t="shared" si="7"/>
        <v>2010.25</v>
      </c>
      <c r="E43">
        <v>-5.3336559139784911E-2</v>
      </c>
      <c r="G43">
        <f t="shared" si="6"/>
        <v>2010</v>
      </c>
      <c r="AH43">
        <f t="shared" si="19"/>
        <v>-4.8974623655913957E-2</v>
      </c>
    </row>
    <row r="44" spans="1:34" x14ac:dyDescent="0.25">
      <c r="A44" s="10">
        <f t="shared" si="5"/>
        <v>44</v>
      </c>
      <c r="B44">
        <f t="shared" si="7"/>
        <v>2010.5</v>
      </c>
      <c r="E44">
        <v>2.6710752688172058E-2</v>
      </c>
      <c r="G44">
        <f t="shared" si="6"/>
        <v>2010</v>
      </c>
      <c r="AH44">
        <f t="shared" si="19"/>
        <v>-2.4625161290322599E-2</v>
      </c>
    </row>
    <row r="45" spans="1:34" x14ac:dyDescent="0.25">
      <c r="A45" s="10">
        <f t="shared" si="5"/>
        <v>45</v>
      </c>
      <c r="B45">
        <f t="shared" si="7"/>
        <v>2010.75</v>
      </c>
      <c r="E45">
        <v>-3.2059139784946317E-2</v>
      </c>
      <c r="G45">
        <f t="shared" si="6"/>
        <v>2010</v>
      </c>
      <c r="AH45">
        <f t="shared" si="19"/>
        <v>7.0608602150536767E-3</v>
      </c>
    </row>
    <row r="46" spans="1:34" x14ac:dyDescent="0.25">
      <c r="A46" s="10">
        <f t="shared" si="5"/>
        <v>46</v>
      </c>
      <c r="B46">
        <f t="shared" si="7"/>
        <v>2011</v>
      </c>
      <c r="E46">
        <v>4.9338709677419143E-2</v>
      </c>
      <c r="G46">
        <f t="shared" si="6"/>
        <v>2011</v>
      </c>
      <c r="AH46">
        <f t="shared" si="19"/>
        <v>-2.5881505376344205E-2</v>
      </c>
    </row>
    <row r="47" spans="1:34" x14ac:dyDescent="0.25">
      <c r="A47" s="10">
        <f t="shared" si="5"/>
        <v>47</v>
      </c>
      <c r="B47">
        <f t="shared" si="7"/>
        <v>2011.25</v>
      </c>
      <c r="E47">
        <v>4.4650537634408412E-2</v>
      </c>
      <c r="G47">
        <f t="shared" si="6"/>
        <v>2011</v>
      </c>
      <c r="AH47">
        <f t="shared" si="19"/>
        <v>-4.1804301075268946E-2</v>
      </c>
    </row>
    <row r="48" spans="1:34" x14ac:dyDescent="0.25">
      <c r="A48" s="10">
        <f t="shared" si="5"/>
        <v>48</v>
      </c>
      <c r="B48">
        <f t="shared" si="7"/>
        <v>2011.5</v>
      </c>
      <c r="E48">
        <v>-0.21804838709677432</v>
      </c>
      <c r="G48">
        <f t="shared" si="6"/>
        <v>2011</v>
      </c>
      <c r="AH48">
        <f t="shared" si="19"/>
        <v>-4.141075268817216E-2</v>
      </c>
    </row>
    <row r="49" spans="1:34" x14ac:dyDescent="0.25">
      <c r="A49" s="10">
        <f t="shared" si="5"/>
        <v>49</v>
      </c>
      <c r="B49">
        <f t="shared" si="7"/>
        <v>2011.75</v>
      </c>
      <c r="E49">
        <v>-5.2903225806451654E-2</v>
      </c>
      <c r="G49">
        <f t="shared" si="6"/>
        <v>2011</v>
      </c>
      <c r="AH49">
        <f t="shared" si="19"/>
        <v>-4.6596129032258141E-2</v>
      </c>
    </row>
    <row r="50" spans="1:34" x14ac:dyDescent="0.25">
      <c r="A50" s="10">
        <f t="shared" si="5"/>
        <v>50</v>
      </c>
      <c r="B50">
        <f t="shared" si="7"/>
        <v>2012</v>
      </c>
      <c r="E50">
        <v>-3.0091397849462392E-2</v>
      </c>
      <c r="G50">
        <f t="shared" si="6"/>
        <v>2012</v>
      </c>
      <c r="AH50">
        <f t="shared" si="19"/>
        <v>-6.1107956989247356E-2</v>
      </c>
    </row>
    <row r="51" spans="1:34" x14ac:dyDescent="0.25">
      <c r="A51" s="10">
        <f t="shared" si="5"/>
        <v>51</v>
      </c>
      <c r="B51">
        <f t="shared" si="7"/>
        <v>2012.25</v>
      </c>
      <c r="E51">
        <v>2.3411827956989241E-2</v>
      </c>
      <c r="G51">
        <f t="shared" si="6"/>
        <v>2012</v>
      </c>
      <c r="AH51">
        <f t="shared" si="19"/>
        <v>-1.2875698924731208E-2</v>
      </c>
    </row>
    <row r="52" spans="1:34" x14ac:dyDescent="0.25">
      <c r="A52" s="10">
        <f t="shared" si="5"/>
        <v>52</v>
      </c>
      <c r="B52">
        <f t="shared" si="7"/>
        <v>2012.5</v>
      </c>
      <c r="E52">
        <v>-2.7908602150537649E-2</v>
      </c>
      <c r="G52">
        <f t="shared" si="6"/>
        <v>2012</v>
      </c>
      <c r="AH52">
        <f t="shared" si="19"/>
        <v>8.2322580645159509E-4</v>
      </c>
    </row>
    <row r="53" spans="1:34" x14ac:dyDescent="0.25">
      <c r="A53" s="10">
        <f t="shared" si="5"/>
        <v>53</v>
      </c>
      <c r="B53">
        <f t="shared" si="7"/>
        <v>2012.75</v>
      </c>
      <c r="E53">
        <v>2.3112903225806419E-2</v>
      </c>
      <c r="G53">
        <f t="shared" si="6"/>
        <v>2012</v>
      </c>
      <c r="AH53">
        <f t="shared" si="19"/>
        <v>5.7855913978494501E-3</v>
      </c>
    </row>
    <row r="54" spans="1:34" x14ac:dyDescent="0.25">
      <c r="A54" s="10">
        <f t="shared" si="5"/>
        <v>54</v>
      </c>
      <c r="B54">
        <f t="shared" si="7"/>
        <v>2013</v>
      </c>
      <c r="E54">
        <v>1.559139784946236E-2</v>
      </c>
      <c r="G54">
        <f t="shared" si="6"/>
        <v>2013</v>
      </c>
      <c r="AH54">
        <f t="shared" si="19"/>
        <v>-1.5301075268817346E-3</v>
      </c>
    </row>
    <row r="55" spans="1:34" x14ac:dyDescent="0.25">
      <c r="A55" s="10">
        <f t="shared" si="5"/>
        <v>55</v>
      </c>
      <c r="B55">
        <f t="shared" si="7"/>
        <v>2013.25</v>
      </c>
      <c r="E55">
        <v>-5.2795698924731202E-3</v>
      </c>
      <c r="G55">
        <f t="shared" si="6"/>
        <v>2013</v>
      </c>
      <c r="AH55">
        <f t="shared" si="19"/>
        <v>2.7602150537634276E-3</v>
      </c>
    </row>
    <row r="56" spans="1:34" x14ac:dyDescent="0.25">
      <c r="A56" s="10">
        <f t="shared" si="5"/>
        <v>56</v>
      </c>
      <c r="B56">
        <f t="shared" si="7"/>
        <v>2013.5</v>
      </c>
      <c r="E56">
        <v>-1.3166666666666682E-2</v>
      </c>
      <c r="G56">
        <f t="shared" si="6"/>
        <v>2013</v>
      </c>
      <c r="AH56">
        <f t="shared" si="19"/>
        <v>7.6989247311827426E-4</v>
      </c>
    </row>
    <row r="57" spans="1:34" x14ac:dyDescent="0.25">
      <c r="A57" s="10">
        <f t="shared" si="5"/>
        <v>57</v>
      </c>
      <c r="B57">
        <f t="shared" si="7"/>
        <v>2013.75</v>
      </c>
      <c r="E57">
        <v>-6.4569892473118401E-3</v>
      </c>
      <c r="G57">
        <f t="shared" si="6"/>
        <v>2013</v>
      </c>
      <c r="AH57">
        <f t="shared" si="19"/>
        <v>2.7296774193548167E-3</v>
      </c>
    </row>
    <row r="58" spans="1:34" x14ac:dyDescent="0.25">
      <c r="A58" s="10">
        <f t="shared" si="5"/>
        <v>58</v>
      </c>
      <c r="B58">
        <f t="shared" si="7"/>
        <v>2014</v>
      </c>
      <c r="E58">
        <v>1.3161290322580652E-2</v>
      </c>
      <c r="G58">
        <f t="shared" si="6"/>
        <v>2014</v>
      </c>
      <c r="AH58">
        <f t="shared" si="19"/>
        <v>-2.0015053763440976E-3</v>
      </c>
    </row>
    <row r="59" spans="1:34" x14ac:dyDescent="0.25">
      <c r="A59" s="10">
        <f t="shared" si="5"/>
        <v>59</v>
      </c>
      <c r="B59">
        <f t="shared" si="7"/>
        <v>2014.25</v>
      </c>
      <c r="E59">
        <v>2.5390322580645074E-2</v>
      </c>
      <c r="G59">
        <f t="shared" si="6"/>
        <v>2014</v>
      </c>
      <c r="AH59">
        <f t="shared" si="19"/>
        <v>-6.6316129032258156E-3</v>
      </c>
    </row>
    <row r="60" spans="1:34" x14ac:dyDescent="0.25">
      <c r="A60" s="10">
        <f t="shared" si="5"/>
        <v>60</v>
      </c>
      <c r="B60">
        <f t="shared" si="7"/>
        <v>2014.5</v>
      </c>
      <c r="E60">
        <v>-2.8935483870967692E-2</v>
      </c>
      <c r="G60">
        <f t="shared" si="6"/>
        <v>2014</v>
      </c>
      <c r="AH60">
        <f t="shared" si="19"/>
        <v>-3.9584946236559185E-3</v>
      </c>
    </row>
    <row r="61" spans="1:34" x14ac:dyDescent="0.25">
      <c r="A61" s="10">
        <f t="shared" si="5"/>
        <v>61</v>
      </c>
      <c r="B61">
        <f t="shared" si="7"/>
        <v>2014.75</v>
      </c>
      <c r="E61">
        <v>-3.6317204301075275E-2</v>
      </c>
      <c r="G61">
        <f t="shared" si="6"/>
        <v>2014</v>
      </c>
      <c r="AH61">
        <f t="shared" si="19"/>
        <v>-5.2744086021505442E-3</v>
      </c>
    </row>
    <row r="62" spans="1:34" x14ac:dyDescent="0.25">
      <c r="A62" s="10">
        <f t="shared" si="5"/>
        <v>62</v>
      </c>
      <c r="B62">
        <f t="shared" si="7"/>
        <v>2015</v>
      </c>
      <c r="E62">
        <v>6.9086021505376446E-3</v>
      </c>
      <c r="G62">
        <f t="shared" si="6"/>
        <v>2015</v>
      </c>
      <c r="AH62">
        <f t="shared" si="19"/>
        <v>-1.0896129032258057E-2</v>
      </c>
    </row>
    <row r="63" spans="1:34" x14ac:dyDescent="0.25">
      <c r="A63" s="10">
        <f t="shared" si="5"/>
        <v>63</v>
      </c>
      <c r="B63">
        <f t="shared" si="7"/>
        <v>2015.25</v>
      </c>
      <c r="E63">
        <v>6.5817204301075252E-3</v>
      </c>
      <c r="G63">
        <f t="shared" si="6"/>
        <v>2015</v>
      </c>
      <c r="AH63">
        <f t="shared" si="19"/>
        <v>-5.2382795698924832E-3</v>
      </c>
    </row>
    <row r="64" spans="1:34" x14ac:dyDescent="0.25">
      <c r="A64" s="10">
        <f t="shared" si="5"/>
        <v>64</v>
      </c>
      <c r="B64">
        <f t="shared" si="7"/>
        <v>2015.5</v>
      </c>
      <c r="E64">
        <v>-2.718279569892481E-3</v>
      </c>
      <c r="G64">
        <f t="shared" si="6"/>
        <v>2015</v>
      </c>
      <c r="AH64">
        <f t="shared" si="19"/>
        <v>1.2189032258064513E-2</v>
      </c>
    </row>
    <row r="65" spans="1:34" x14ac:dyDescent="0.25">
      <c r="A65" s="10">
        <f t="shared" si="5"/>
        <v>65</v>
      </c>
      <c r="B65">
        <f t="shared" si="7"/>
        <v>2015.75</v>
      </c>
      <c r="E65">
        <v>-6.4623655913982983E-4</v>
      </c>
      <c r="G65">
        <f t="shared" si="6"/>
        <v>2015</v>
      </c>
      <c r="AH65">
        <f t="shared" si="19"/>
        <v>1.9835913978494615E-2</v>
      </c>
    </row>
    <row r="66" spans="1:34" x14ac:dyDescent="0.25">
      <c r="A66" s="10">
        <f t="shared" si="5"/>
        <v>66</v>
      </c>
      <c r="B66">
        <f t="shared" si="7"/>
        <v>2016</v>
      </c>
      <c r="E66">
        <v>5.081935483870971E-2</v>
      </c>
      <c r="G66">
        <f t="shared" si="6"/>
        <v>2016</v>
      </c>
      <c r="AH66">
        <f t="shared" si="19"/>
        <v>1.8629247311827937E-2</v>
      </c>
    </row>
    <row r="67" spans="1:34" x14ac:dyDescent="0.25">
      <c r="A67" s="10">
        <f t="shared" ref="A67:A101" si="20">A66+1</f>
        <v>67</v>
      </c>
      <c r="B67">
        <f t="shared" si="7"/>
        <v>2016.25</v>
      </c>
      <c r="E67">
        <v>4.5143010752688152E-2</v>
      </c>
      <c r="G67">
        <f t="shared" si="6"/>
        <v>2016</v>
      </c>
      <c r="AH67">
        <f t="shared" si="19"/>
        <v>2.0587096774193524E-2</v>
      </c>
    </row>
    <row r="68" spans="1:34" x14ac:dyDescent="0.25">
      <c r="A68" s="10">
        <f t="shared" si="20"/>
        <v>68</v>
      </c>
      <c r="B68">
        <f t="shared" si="7"/>
        <v>2016.5</v>
      </c>
      <c r="E68">
        <v>5.4838709677414632E-4</v>
      </c>
      <c r="G68">
        <f t="shared" si="6"/>
        <v>2016</v>
      </c>
    </row>
    <row r="69" spans="1:34" x14ac:dyDescent="0.25">
      <c r="A69" s="10">
        <f t="shared" si="20"/>
        <v>69</v>
      </c>
      <c r="B69">
        <f t="shared" si="7"/>
        <v>2016.75</v>
      </c>
      <c r="E69">
        <v>7.0709677419354524E-3</v>
      </c>
      <c r="G69">
        <f t="shared" si="6"/>
        <v>2016</v>
      </c>
    </row>
    <row r="70" spans="1:34" x14ac:dyDescent="0.25">
      <c r="A70" s="10">
        <f t="shared" si="20"/>
        <v>70</v>
      </c>
    </row>
    <row r="71" spans="1:34" x14ac:dyDescent="0.25">
      <c r="A71" s="10">
        <f t="shared" si="20"/>
        <v>71</v>
      </c>
    </row>
    <row r="72" spans="1:34" x14ac:dyDescent="0.25">
      <c r="A72" s="10">
        <f t="shared" si="20"/>
        <v>72</v>
      </c>
    </row>
    <row r="73" spans="1:34" x14ac:dyDescent="0.25">
      <c r="A73" s="10">
        <f t="shared" si="20"/>
        <v>73</v>
      </c>
    </row>
    <row r="74" spans="1:34" x14ac:dyDescent="0.25">
      <c r="A74" s="10">
        <f t="shared" si="20"/>
        <v>74</v>
      </c>
    </row>
    <row r="75" spans="1:34" x14ac:dyDescent="0.25">
      <c r="A75" s="10">
        <f t="shared" si="20"/>
        <v>75</v>
      </c>
    </row>
    <row r="76" spans="1:34" x14ac:dyDescent="0.25">
      <c r="A76" s="10">
        <f t="shared" si="20"/>
        <v>76</v>
      </c>
    </row>
    <row r="77" spans="1:34" x14ac:dyDescent="0.25">
      <c r="A77" s="10">
        <f t="shared" si="20"/>
        <v>77</v>
      </c>
    </row>
    <row r="78" spans="1:34" x14ac:dyDescent="0.25">
      <c r="A78" s="10">
        <f t="shared" si="20"/>
        <v>78</v>
      </c>
    </row>
    <row r="79" spans="1:34" x14ac:dyDescent="0.25">
      <c r="A79" s="10">
        <f t="shared" si="20"/>
        <v>79</v>
      </c>
    </row>
    <row r="80" spans="1:34" x14ac:dyDescent="0.25">
      <c r="A80" s="10">
        <f t="shared" si="20"/>
        <v>80</v>
      </c>
    </row>
    <row r="81" spans="1:1" x14ac:dyDescent="0.25">
      <c r="A81" s="10">
        <f t="shared" si="20"/>
        <v>81</v>
      </c>
    </row>
    <row r="82" spans="1:1" x14ac:dyDescent="0.25">
      <c r="A82" s="10">
        <f t="shared" si="20"/>
        <v>82</v>
      </c>
    </row>
    <row r="83" spans="1:1" x14ac:dyDescent="0.25">
      <c r="A83" s="10">
        <f t="shared" si="20"/>
        <v>83</v>
      </c>
    </row>
    <row r="84" spans="1:1" x14ac:dyDescent="0.25">
      <c r="A84" s="10">
        <f t="shared" si="20"/>
        <v>84</v>
      </c>
    </row>
    <row r="85" spans="1:1" x14ac:dyDescent="0.25">
      <c r="A85" s="10">
        <f t="shared" si="20"/>
        <v>85</v>
      </c>
    </row>
    <row r="86" spans="1:1" x14ac:dyDescent="0.25">
      <c r="A86" s="10">
        <f t="shared" si="20"/>
        <v>86</v>
      </c>
    </row>
    <row r="87" spans="1:1" x14ac:dyDescent="0.25">
      <c r="A87" s="10">
        <f t="shared" si="20"/>
        <v>87</v>
      </c>
    </row>
    <row r="88" spans="1:1" x14ac:dyDescent="0.25">
      <c r="A88" s="10">
        <f t="shared" si="20"/>
        <v>88</v>
      </c>
    </row>
    <row r="89" spans="1:1" x14ac:dyDescent="0.25">
      <c r="A89" s="10">
        <f t="shared" si="20"/>
        <v>89</v>
      </c>
    </row>
    <row r="90" spans="1:1" x14ac:dyDescent="0.25">
      <c r="A90" s="10">
        <f t="shared" si="20"/>
        <v>90</v>
      </c>
    </row>
    <row r="91" spans="1:1" x14ac:dyDescent="0.25">
      <c r="A91" s="10">
        <f t="shared" si="20"/>
        <v>91</v>
      </c>
    </row>
    <row r="92" spans="1:1" x14ac:dyDescent="0.25">
      <c r="A92" s="10">
        <f t="shared" si="20"/>
        <v>92</v>
      </c>
    </row>
    <row r="93" spans="1:1" x14ac:dyDescent="0.25">
      <c r="A93" s="10">
        <f t="shared" si="20"/>
        <v>93</v>
      </c>
    </row>
    <row r="94" spans="1:1" x14ac:dyDescent="0.25">
      <c r="A94" s="10">
        <f t="shared" si="20"/>
        <v>94</v>
      </c>
    </row>
    <row r="95" spans="1:1" x14ac:dyDescent="0.25">
      <c r="A95" s="10">
        <f t="shared" si="20"/>
        <v>95</v>
      </c>
    </row>
    <row r="96" spans="1:1" x14ac:dyDescent="0.25">
      <c r="A96" s="10">
        <f t="shared" si="20"/>
        <v>96</v>
      </c>
    </row>
    <row r="97" spans="1:1" x14ac:dyDescent="0.25">
      <c r="A97" s="10">
        <f t="shared" si="20"/>
        <v>97</v>
      </c>
    </row>
    <row r="98" spans="1:1" x14ac:dyDescent="0.25">
      <c r="A98" s="10">
        <f t="shared" si="20"/>
        <v>98</v>
      </c>
    </row>
    <row r="99" spans="1:1" x14ac:dyDescent="0.25">
      <c r="A99" s="10">
        <f t="shared" si="20"/>
        <v>99</v>
      </c>
    </row>
    <row r="100" spans="1:1" x14ac:dyDescent="0.25">
      <c r="A100" s="10">
        <f t="shared" si="20"/>
        <v>100</v>
      </c>
    </row>
    <row r="101" spans="1:1" x14ac:dyDescent="0.25">
      <c r="A101" s="10">
        <f t="shared" si="20"/>
        <v>101</v>
      </c>
    </row>
  </sheetData>
  <mergeCells count="10">
    <mergeCell ref="BI2:BK2"/>
    <mergeCell ref="BA3:BC3"/>
    <mergeCell ref="BE3:BG3"/>
    <mergeCell ref="C4:D4"/>
    <mergeCell ref="P2:R2"/>
    <mergeCell ref="AH2:AM2"/>
    <mergeCell ref="AK3:AM3"/>
    <mergeCell ref="AO3:AQ3"/>
    <mergeCell ref="AS3:AU3"/>
    <mergeCell ref="AW3:AY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D3B49-97EA-44AD-B426-D936F0550426}">
  <dimension ref="A1:AA100"/>
  <sheetViews>
    <sheetView workbookViewId="0">
      <selection activeCell="E24" sqref="E24"/>
    </sheetView>
  </sheetViews>
  <sheetFormatPr defaultRowHeight="15" x14ac:dyDescent="0.25"/>
  <cols>
    <col min="23" max="23" width="9.140625" customWidth="1"/>
  </cols>
  <sheetData>
    <row r="1" spans="1:27" x14ac:dyDescent="0.25">
      <c r="B1" s="35" t="s">
        <v>2</v>
      </c>
      <c r="C1" s="35"/>
      <c r="E1" s="21" t="s">
        <v>321</v>
      </c>
      <c r="F1" s="21"/>
      <c r="H1" s="21" t="s">
        <v>322</v>
      </c>
      <c r="I1" s="21"/>
      <c r="K1" s="21" t="s">
        <v>323</v>
      </c>
      <c r="L1" s="21"/>
      <c r="N1" s="21" t="s">
        <v>324</v>
      </c>
      <c r="O1" s="21"/>
      <c r="Q1" s="21" t="s">
        <v>325</v>
      </c>
      <c r="R1" s="21"/>
      <c r="T1" s="21" t="s">
        <v>326</v>
      </c>
      <c r="U1" s="21"/>
      <c r="W1" s="21" t="s">
        <v>327</v>
      </c>
      <c r="X1" s="21"/>
      <c r="Z1" s="35" t="s">
        <v>306</v>
      </c>
      <c r="AA1" s="35"/>
    </row>
    <row r="2" spans="1:27" x14ac:dyDescent="0.25">
      <c r="B2" t="s">
        <v>0</v>
      </c>
      <c r="C2" t="s">
        <v>1</v>
      </c>
      <c r="E2" t="s">
        <v>0</v>
      </c>
      <c r="H2" t="s">
        <v>0</v>
      </c>
      <c r="K2" t="s">
        <v>0</v>
      </c>
      <c r="N2" t="s">
        <v>0</v>
      </c>
      <c r="Q2" t="s">
        <v>0</v>
      </c>
      <c r="T2" t="s">
        <v>0</v>
      </c>
      <c r="W2" t="s">
        <v>0</v>
      </c>
      <c r="Z2" t="s">
        <v>0</v>
      </c>
    </row>
    <row r="3" spans="1:27" x14ac:dyDescent="0.25">
      <c r="A3">
        <v>2005</v>
      </c>
      <c r="B3" s="23">
        <f>'Blanchard &amp; Quah'!B3</f>
        <v>0.19</v>
      </c>
      <c r="C3" s="23">
        <f>'Blanchard &amp; Quah'!C3</f>
        <v>0.44</v>
      </c>
      <c r="E3" s="22">
        <f>-'Data Corsetti et al'!Q10</f>
        <v>3.0223655913978562E-2</v>
      </c>
      <c r="H3" s="22">
        <f ca="1">-'Data Corsetti et al'!AL10</f>
        <v>4.3066666666666835E-3</v>
      </c>
      <c r="K3" s="22">
        <f ca="1">-'Data Corsetti et al'!AP10</f>
        <v>3.6548387096774467E-3</v>
      </c>
      <c r="N3" s="22">
        <f ca="1">-'Data Corsetti et al'!AT10</f>
        <v>1.1403870967741958E-2</v>
      </c>
      <c r="Q3" s="22">
        <f ca="1">-'Data Corsetti et al'!AX10</f>
        <v>1.3651612903225896E-2</v>
      </c>
      <c r="T3" s="22">
        <f ca="1">-'Data Corsetti et al'!BB10</f>
        <v>-4.6227956989246689E-3</v>
      </c>
      <c r="W3" s="22">
        <f ca="1">-'Data Corsetti et al'!BF10</f>
        <v>-2.9462365591394201E-5</v>
      </c>
      <c r="Z3" s="22">
        <f>-SUMIFS('Data Alesina et al'!$G$2:$G$118,'Data Alesina et al'!$B$2:$B$118,$A3,'Data Alesina et al'!$D$2:$D$118,"NYC Spending")</f>
        <v>0</v>
      </c>
    </row>
    <row r="4" spans="1:27" x14ac:dyDescent="0.25">
      <c r="A4">
        <f>A3+1</f>
        <v>2006</v>
      </c>
      <c r="B4" s="23">
        <f>'Blanchard &amp; Quah'!B4</f>
        <v>0.27960000000000002</v>
      </c>
      <c r="C4" s="23">
        <f>'Blanchard &amp; Quah'!C4</f>
        <v>0.50729999999999997</v>
      </c>
      <c r="E4" s="22">
        <f>-'Data Corsetti et al'!Q11</f>
        <v>2.9576344086021888E-2</v>
      </c>
      <c r="H4" s="22">
        <f ca="1">-'Data Corsetti et al'!AL11</f>
        <v>2.1563440860215498E-3</v>
      </c>
      <c r="K4" s="22">
        <f ca="1">-'Data Corsetti et al'!AP11</f>
        <v>5.9266666666667241E-3</v>
      </c>
      <c r="N4" s="22">
        <f ca="1">-'Data Corsetti et al'!AT11</f>
        <v>7.2301075268817812E-4</v>
      </c>
      <c r="Q4" s="22">
        <f ca="1">-'Data Corsetti et al'!AX11</f>
        <v>-6.5376344086021925E-3</v>
      </c>
      <c r="T4" s="22">
        <f ca="1">-'Data Corsetti et al'!BB11</f>
        <v>1.3651612903225896E-2</v>
      </c>
      <c r="W4" s="22">
        <f ca="1">-'Data Corsetti et al'!BF11</f>
        <v>1.1403870967741958E-2</v>
      </c>
      <c r="Z4" s="22">
        <f>-SUMIFS('Data Alesina et al'!$G$2:$G$118,'Data Alesina et al'!$B$2:$B$118,$A4,'Data Alesina et al'!$D$2:$D$118,"NYC Spending")</f>
        <v>-0.156</v>
      </c>
    </row>
    <row r="5" spans="1:27" x14ac:dyDescent="0.25">
      <c r="A5">
        <f t="shared" ref="A5:A12" si="0">A4+1</f>
        <v>2007</v>
      </c>
      <c r="B5" s="23">
        <f>'Blanchard &amp; Quah'!B5</f>
        <v>0.24380000000000002</v>
      </c>
      <c r="C5" s="23">
        <f>'Blanchard &amp; Quah'!C5</f>
        <v>0.54700000000000004</v>
      </c>
      <c r="E5" s="22">
        <f>-'Data Corsetti et al'!Q12</f>
        <v>3.332150537634293E-2</v>
      </c>
      <c r="H5" s="22">
        <f ca="1">-'Data Corsetti et al'!AL12</f>
        <v>-1.4716989247312035E-2</v>
      </c>
      <c r="K5" s="22">
        <f ca="1">-'Data Corsetti et al'!AP12</f>
        <v>-2.7096774193572092E-4</v>
      </c>
      <c r="N5" s="22">
        <f ca="1">-'Data Corsetti et al'!AT12</f>
        <v>1.523999999999986E-2</v>
      </c>
      <c r="Q5" s="22">
        <f ca="1">-'Data Corsetti et al'!AX12</f>
        <v>8.4959139784946281E-3</v>
      </c>
      <c r="T5" s="22">
        <f ca="1">-'Data Corsetti et al'!BB12</f>
        <v>-6.5376344086021925E-3</v>
      </c>
      <c r="W5" s="22">
        <f ca="1">-'Data Corsetti et al'!BF12</f>
        <v>7.2301075268817812E-4</v>
      </c>
      <c r="Z5" s="22">
        <f>-SUMIFS('Data Alesina et al'!$G$2:$G$118,'Data Alesina et al'!$B$2:$B$118,$A5,'Data Alesina et al'!$D$2:$D$118,"NYC Spending")</f>
        <v>-0.16300000000000001</v>
      </c>
    </row>
    <row r="6" spans="1:27" x14ac:dyDescent="0.25">
      <c r="A6">
        <f t="shared" si="0"/>
        <v>2008</v>
      </c>
      <c r="B6" s="23">
        <f>'Blanchard &amp; Quah'!B6</f>
        <v>0.18961600000000001</v>
      </c>
      <c r="C6" s="23">
        <f>'Blanchard &amp; Quah'!C6</f>
        <v>0.58000000000000007</v>
      </c>
      <c r="E6" s="22">
        <f>-'Data Corsetti et al'!Q13</f>
        <v>0.22255268817204388</v>
      </c>
      <c r="H6" s="22">
        <f ca="1">-'Data Corsetti et al'!AL13</f>
        <v>2.4379999999999995E-2</v>
      </c>
      <c r="K6" s="22">
        <f ca="1">-'Data Corsetti et al'!AP13</f>
        <v>5.4073333333333438E-2</v>
      </c>
      <c r="N6" s="22">
        <f ca="1">-'Data Corsetti et al'!AT13</f>
        <v>1.6389032258064623E-2</v>
      </c>
      <c r="Q6" s="22">
        <f ca="1">-'Data Corsetti et al'!AX13</f>
        <v>-9.5038709677419293E-3</v>
      </c>
      <c r="T6" s="22">
        <f ca="1">-'Data Corsetti et al'!BB13</f>
        <v>8.4959139784946281E-3</v>
      </c>
      <c r="W6" s="22">
        <f ca="1">-'Data Corsetti et al'!BF13</f>
        <v>1.523999999999986E-2</v>
      </c>
      <c r="Z6" s="22">
        <f>-SUMIFS('Data Alesina et al'!$G$2:$G$118,'Data Alesina et al'!$B$2:$B$118,$A6,'Data Alesina et al'!$D$2:$D$118,"NYC Spending")</f>
        <v>0</v>
      </c>
    </row>
    <row r="7" spans="1:27" x14ac:dyDescent="0.25">
      <c r="A7">
        <f t="shared" si="0"/>
        <v>2009</v>
      </c>
      <c r="B7" s="23">
        <f>'Blanchard &amp; Quah'!B7</f>
        <v>-3.5000000000000003E-2</v>
      </c>
      <c r="C7" s="23">
        <f>'Blanchard &amp; Quah'!C7</f>
        <v>0.53310000000000002</v>
      </c>
      <c r="E7" s="22">
        <f>-'Data Corsetti et al'!Q14</f>
        <v>-8.744623655914037E-2</v>
      </c>
      <c r="H7" s="22">
        <f ca="1">-'Data Corsetti et al'!AL14</f>
        <v>1.5900215053763329E-2</v>
      </c>
      <c r="K7" s="22">
        <f ca="1">-'Data Corsetti et al'!AP14</f>
        <v>1.639935483870961E-2</v>
      </c>
      <c r="N7" s="22">
        <f ca="1">-'Data Corsetti et al'!AT14</f>
        <v>5.2666666666665194E-3</v>
      </c>
      <c r="Q7" s="22">
        <f ca="1">-'Data Corsetti et al'!AX14</f>
        <v>4.4055483870967652E-2</v>
      </c>
      <c r="T7" s="22">
        <f ca="1">-'Data Corsetti et al'!BB14</f>
        <v>-9.5038709677419293E-3</v>
      </c>
      <c r="W7" s="22">
        <f ca="1">-'Data Corsetti et al'!BF14</f>
        <v>1.6389032258064623E-2</v>
      </c>
      <c r="Z7" s="22">
        <f>-SUMIFS('Data Alesina et al'!$G$2:$G$118,'Data Alesina et al'!$B$2:$B$118,$A7,'Data Alesina et al'!$D$2:$D$118,"NYC Spending")</f>
        <v>0</v>
      </c>
    </row>
    <row r="8" spans="1:27" x14ac:dyDescent="0.25">
      <c r="A8">
        <f t="shared" si="0"/>
        <v>2010</v>
      </c>
      <c r="B8" s="23">
        <f>'Blanchard &amp; Quah'!B8</f>
        <v>0.26990000000000003</v>
      </c>
      <c r="C8" s="23">
        <f>'Blanchard &amp; Quah'!C8</f>
        <v>0.64800000000000002</v>
      </c>
      <c r="E8" s="22">
        <f>-'Data Corsetti et al'!Q15</f>
        <v>0.17246451612903213</v>
      </c>
      <c r="H8" s="22">
        <f ca="1">-'Data Corsetti et al'!AL15</f>
        <v>5.6030537634408503E-2</v>
      </c>
      <c r="K8" s="22">
        <f ca="1">-'Data Corsetti et al'!AP15</f>
        <v>4.8974623655913957E-2</v>
      </c>
      <c r="N8" s="22">
        <f ca="1">-'Data Corsetti et al'!AT15</f>
        <v>2.4625161290322599E-2</v>
      </c>
      <c r="Q8" s="22">
        <f ca="1">-'Data Corsetti et al'!AX15</f>
        <v>-7.0608602150536767E-3</v>
      </c>
      <c r="T8" s="22">
        <f ca="1">-'Data Corsetti et al'!BB15</f>
        <v>4.4055483870967652E-2</v>
      </c>
      <c r="W8" s="22">
        <f ca="1">-'Data Corsetti et al'!BF15</f>
        <v>5.2666666666665194E-3</v>
      </c>
      <c r="Z8" s="22">
        <f>-SUMIFS('Data Alesina et al'!$G$2:$G$118,'Data Alesina et al'!$B$2:$B$118,$A8,'Data Alesina et al'!$D$2:$D$118,"NYC Spending")</f>
        <v>0</v>
      </c>
    </row>
    <row r="9" spans="1:27" x14ac:dyDescent="0.25">
      <c r="A9">
        <f t="shared" si="0"/>
        <v>2011</v>
      </c>
      <c r="B9" s="23">
        <f>'Blanchard &amp; Quah'!B9</f>
        <v>0.1996</v>
      </c>
      <c r="C9" s="23">
        <f>'Blanchard &amp; Quah'!C9</f>
        <v>0.64300000000000002</v>
      </c>
      <c r="E9" s="22">
        <f>-'Data Corsetti et al'!Q16</f>
        <v>0.17696236559139841</v>
      </c>
      <c r="H9" s="22">
        <f ca="1">-'Data Corsetti et al'!AL16</f>
        <v>2.5881505376344205E-2</v>
      </c>
      <c r="K9" s="22">
        <f ca="1">-'Data Corsetti et al'!AP16</f>
        <v>4.1804301075268946E-2</v>
      </c>
      <c r="N9" s="22">
        <f ca="1">-'Data Corsetti et al'!AT16</f>
        <v>4.141075268817216E-2</v>
      </c>
      <c r="Q9" s="22">
        <f ca="1">-'Data Corsetti et al'!AX16</f>
        <v>4.6596129032258141E-2</v>
      </c>
      <c r="T9" s="22">
        <f ca="1">-'Data Corsetti et al'!BB16</f>
        <v>-7.0608602150536767E-3</v>
      </c>
      <c r="W9" s="22">
        <f ca="1">-'Data Corsetti et al'!BF16</f>
        <v>2.4625161290322599E-2</v>
      </c>
      <c r="Z9" s="22">
        <f>-SUMIFS('Data Alesina et al'!$G$2:$G$118,'Data Alesina et al'!$B$2:$B$118,$A9,'Data Alesina et al'!$D$2:$D$118,"NYC Spending")</f>
        <v>-0.96801320000000002</v>
      </c>
    </row>
    <row r="10" spans="1:27" x14ac:dyDescent="0.25">
      <c r="A10">
        <f t="shared" si="0"/>
        <v>2012</v>
      </c>
      <c r="B10" s="23">
        <f>'Blanchard &amp; Quah'!B10</f>
        <v>0.13240000000000002</v>
      </c>
      <c r="C10" s="23">
        <f>'Blanchard &amp; Quah'!C10</f>
        <v>0.37659999999999999</v>
      </c>
      <c r="E10" s="22">
        <f>-'Data Corsetti et al'!Q17</f>
        <v>1.1475268817204384E-2</v>
      </c>
      <c r="H10" s="22">
        <f ca="1">-'Data Corsetti et al'!AL17</f>
        <v>6.1107956989247356E-2</v>
      </c>
      <c r="K10" s="22">
        <f ca="1">-'Data Corsetti et al'!AP17</f>
        <v>1.2875698924731208E-2</v>
      </c>
      <c r="N10" s="22">
        <f ca="1">-'Data Corsetti et al'!AT17</f>
        <v>-8.2322580645159509E-4</v>
      </c>
      <c r="Q10" s="22">
        <f ca="1">-'Data Corsetti et al'!AX17</f>
        <v>-5.7855913978494501E-3</v>
      </c>
      <c r="T10" s="22">
        <f ca="1">-'Data Corsetti et al'!BB17</f>
        <v>4.6596129032258141E-2</v>
      </c>
      <c r="W10" s="22">
        <f ca="1">-'Data Corsetti et al'!BF17</f>
        <v>4.141075268817216E-2</v>
      </c>
      <c r="Z10" s="22">
        <f>-SUMIFS('Data Alesina et al'!$G$2:$G$118,'Data Alesina et al'!$B$2:$B$118,$A10,'Data Alesina et al'!$D$2:$D$118,"NYC Spending")</f>
        <v>-1.3690096000000003</v>
      </c>
    </row>
    <row r="11" spans="1:27" x14ac:dyDescent="0.25">
      <c r="A11">
        <f t="shared" si="0"/>
        <v>2013</v>
      </c>
      <c r="B11" s="23">
        <f>'Blanchard &amp; Quah'!B11</f>
        <v>0.26180000000000003</v>
      </c>
      <c r="C11" s="23">
        <f>'Blanchard &amp; Quah'!C11</f>
        <v>0.41839999999999999</v>
      </c>
      <c r="E11" s="22">
        <f>-'Data Corsetti et al'!Q18</f>
        <v>9.3118279569892812E-3</v>
      </c>
      <c r="H11" s="22">
        <f ca="1">-'Data Corsetti et al'!AL18</f>
        <v>1.5301075268817346E-3</v>
      </c>
      <c r="K11" s="22">
        <f ca="1">-'Data Corsetti et al'!AP18</f>
        <v>-2.7602150537634276E-3</v>
      </c>
      <c r="N11" s="22">
        <f ca="1">-'Data Corsetti et al'!AT18</f>
        <v>-7.6989247311827426E-4</v>
      </c>
      <c r="Q11" s="22">
        <f ca="1">-'Data Corsetti et al'!AX18</f>
        <v>-2.7296774193548167E-3</v>
      </c>
      <c r="T11" s="22">
        <f ca="1">-'Data Corsetti et al'!BB18</f>
        <v>-5.7855913978494501E-3</v>
      </c>
      <c r="W11" s="22">
        <f ca="1">-'Data Corsetti et al'!BF18</f>
        <v>-8.2322580645159509E-4</v>
      </c>
      <c r="Z11" s="22">
        <f>-SUMIFS('Data Alesina et al'!$G$2:$G$118,'Data Alesina et al'!$B$2:$B$118,$A11,'Data Alesina et al'!$D$2:$D$118,"NYC Spending")</f>
        <v>-0.16510749999999999</v>
      </c>
    </row>
    <row r="12" spans="1:27" x14ac:dyDescent="0.25">
      <c r="A12">
        <f t="shared" si="0"/>
        <v>2014</v>
      </c>
      <c r="B12" s="23">
        <f>'Blanchard &amp; Quah'!B12</f>
        <v>0.16620000000000001</v>
      </c>
      <c r="C12" s="23">
        <f>'Blanchard &amp; Quah'!C12</f>
        <v>0.47720000000000001</v>
      </c>
      <c r="E12" s="22">
        <f>-'Data Corsetti et al'!Q19</f>
        <v>2.6701075268817237E-2</v>
      </c>
      <c r="H12" s="22">
        <f ca="1">-'Data Corsetti et al'!AL19</f>
        <v>2.0015053763440976E-3</v>
      </c>
      <c r="K12" s="22">
        <f ca="1">-'Data Corsetti et al'!AP19</f>
        <v>6.6316129032258156E-3</v>
      </c>
      <c r="N12" s="22">
        <f ca="1">-'Data Corsetti et al'!AT19</f>
        <v>3.9584946236559185E-3</v>
      </c>
      <c r="Q12" s="22">
        <f ca="1">-'Data Corsetti et al'!AX19</f>
        <v>5.2744086021505442E-3</v>
      </c>
      <c r="T12" s="22">
        <f ca="1">-'Data Corsetti et al'!BB19</f>
        <v>-2.7296774193548167E-3</v>
      </c>
      <c r="W12" s="22">
        <f ca="1">-'Data Corsetti et al'!BF19</f>
        <v>-7.6989247311827426E-4</v>
      </c>
      <c r="Z12" s="22">
        <f>-SUMIFS('Data Alesina et al'!$G$2:$G$118,'Data Alesina et al'!$B$2:$B$118,$A12,'Data Alesina et al'!$D$2:$D$118,"NYC Spending")</f>
        <v>0</v>
      </c>
    </row>
    <row r="14" spans="1:27" x14ac:dyDescent="0.25">
      <c r="A14" t="s">
        <v>3</v>
      </c>
    </row>
    <row r="15" spans="1:27" x14ac:dyDescent="0.25">
      <c r="A15" t="s">
        <v>5</v>
      </c>
    </row>
    <row r="16" spans="1:27" x14ac:dyDescent="0.25">
      <c r="A16" t="s">
        <v>10</v>
      </c>
    </row>
    <row r="17" spans="1:27" x14ac:dyDescent="0.25">
      <c r="A17" t="s">
        <v>307</v>
      </c>
    </row>
    <row r="19" spans="1:27" x14ac:dyDescent="0.25">
      <c r="A19" t="s">
        <v>6</v>
      </c>
      <c r="B19">
        <f>AVERAGE(B3:B12)</f>
        <v>0.18979160000000003</v>
      </c>
      <c r="C19">
        <f>AVERAGE(C3:C12)</f>
        <v>0.51706000000000008</v>
      </c>
      <c r="E19">
        <f t="shared" ref="E19" si="1">AVERAGE(E3:E12)</f>
        <v>6.2514301075268841E-2</v>
      </c>
      <c r="F19" s="20"/>
      <c r="H19">
        <f t="shared" ref="H19" ca="1" si="2">AVERAGE(H3:H12)</f>
        <v>1.7857784946236542E-2</v>
      </c>
      <c r="I19" s="20"/>
      <c r="K19">
        <f t="shared" ref="K19" ca="1" si="3">AVERAGE(K3:K12)</f>
        <v>1.8730924731182798E-2</v>
      </c>
      <c r="L19" s="20"/>
      <c r="N19">
        <f t="shared" ref="N19" ca="1" si="4">AVERAGE(N3:N12)</f>
        <v>1.1742387096774193E-2</v>
      </c>
      <c r="O19" s="20"/>
      <c r="Q19">
        <f t="shared" ref="Q19" ca="1" si="5">AVERAGE(Q3:Q12)</f>
        <v>8.6455913978494801E-3</v>
      </c>
      <c r="T19">
        <f t="shared" ref="T19" ca="1" si="6">AVERAGE(T3:T12)</f>
        <v>7.6558709677419564E-3</v>
      </c>
      <c r="W19">
        <f t="shared" ref="W19" ca="1" si="7">AVERAGE(W3:W12)</f>
        <v>1.1343591397849462E-2</v>
      </c>
      <c r="Z19">
        <f t="shared" ref="Z19" si="8">AVERAGE(Z3:Z12)</f>
        <v>-0.28211303000000004</v>
      </c>
    </row>
    <row r="20" spans="1:27" x14ac:dyDescent="0.25">
      <c r="A20" t="s">
        <v>7</v>
      </c>
      <c r="B20">
        <f>STDEV(B3:B12)</f>
        <v>9.2534031667873995E-2</v>
      </c>
      <c r="C20">
        <f>STDEV(C3:C12)</f>
        <v>9.1412632241574227E-2</v>
      </c>
      <c r="E20">
        <f>STDEV(E3:E12)</f>
        <v>9.6024154746302812E-2</v>
      </c>
      <c r="F20" s="20"/>
      <c r="H20">
        <f ca="1">STDEV(H3:H12)</f>
        <v>2.4603040700418074E-2</v>
      </c>
      <c r="I20" s="20"/>
      <c r="K20">
        <f ca="1">STDEV(K3:K12)</f>
        <v>2.1334477838080065E-2</v>
      </c>
      <c r="L20" s="20"/>
      <c r="N20">
        <f ca="1">STDEV(N3:N12)</f>
        <v>1.3410275281106979E-2</v>
      </c>
      <c r="O20" s="20"/>
      <c r="Q20">
        <f ca="1">STDEV(Q3:Q12)</f>
        <v>2.0749385665999195E-2</v>
      </c>
      <c r="T20">
        <f ca="1">STDEV(T3:T12)</f>
        <v>2.1160032574689954E-2</v>
      </c>
      <c r="W20">
        <f ca="1">STDEV(W3:W12)</f>
        <v>1.3723120902219244E-2</v>
      </c>
      <c r="Z20">
        <f>STDEV(Z3:Z12)</f>
        <v>0.48230058744692511</v>
      </c>
    </row>
    <row r="21" spans="1:27" x14ac:dyDescent="0.25">
      <c r="A21" t="s">
        <v>8</v>
      </c>
      <c r="B21">
        <f>MAX(B3:B12)</f>
        <v>0.27960000000000002</v>
      </c>
      <c r="C21">
        <f>MAX(C3:C12)</f>
        <v>0.64800000000000002</v>
      </c>
      <c r="E21">
        <f t="shared" ref="E21" si="9">MAX(E3:E12)</f>
        <v>0.22255268817204388</v>
      </c>
      <c r="F21" s="20"/>
      <c r="H21">
        <f t="shared" ref="H21" ca="1" si="10">MAX(H3:H12)</f>
        <v>6.1107956989247356E-2</v>
      </c>
      <c r="I21" s="20"/>
      <c r="K21">
        <f t="shared" ref="K21" ca="1" si="11">MAX(K3:K12)</f>
        <v>5.4073333333333438E-2</v>
      </c>
      <c r="L21" s="20"/>
      <c r="N21">
        <f t="shared" ref="N21" ca="1" si="12">MAX(N3:N12)</f>
        <v>4.141075268817216E-2</v>
      </c>
      <c r="O21" s="20"/>
      <c r="Q21">
        <f t="shared" ref="Q21" ca="1" si="13">MAX(Q3:Q12)</f>
        <v>4.6596129032258141E-2</v>
      </c>
      <c r="T21">
        <f t="shared" ref="T21" ca="1" si="14">MAX(T3:T12)</f>
        <v>4.6596129032258141E-2</v>
      </c>
      <c r="W21">
        <f t="shared" ref="W21" ca="1" si="15">MAX(W3:W12)</f>
        <v>4.141075268817216E-2</v>
      </c>
      <c r="Z21">
        <f t="shared" ref="Z21" si="16">MAX(Z3:Z12)</f>
        <v>0</v>
      </c>
    </row>
    <row r="22" spans="1:27" x14ac:dyDescent="0.25">
      <c r="A22" t="s">
        <v>9</v>
      </c>
      <c r="B22">
        <f>MIN(B3:B12)</f>
        <v>-3.5000000000000003E-2</v>
      </c>
      <c r="C22">
        <f>MIN(C3:C12)</f>
        <v>0.37659999999999999</v>
      </c>
      <c r="E22">
        <f t="shared" ref="E22" si="17">MIN(E3:E12)</f>
        <v>-8.744623655914037E-2</v>
      </c>
      <c r="F22" s="20"/>
      <c r="H22">
        <f t="shared" ref="H22" ca="1" si="18">MIN(H3:H12)</f>
        <v>-1.4716989247312035E-2</v>
      </c>
      <c r="I22" s="20"/>
      <c r="K22">
        <f t="shared" ref="K22" ca="1" si="19">MIN(K3:K12)</f>
        <v>-2.7602150537634276E-3</v>
      </c>
      <c r="L22" s="20"/>
      <c r="N22">
        <f t="shared" ref="N22" ca="1" si="20">MIN(N3:N12)</f>
        <v>-8.2322580645159509E-4</v>
      </c>
      <c r="O22" s="20"/>
      <c r="Q22">
        <f t="shared" ref="Q22" ca="1" si="21">MIN(Q3:Q12)</f>
        <v>-9.5038709677419293E-3</v>
      </c>
      <c r="T22">
        <f t="shared" ref="T22" ca="1" si="22">MIN(T3:T12)</f>
        <v>-9.5038709677419293E-3</v>
      </c>
      <c r="W22">
        <f t="shared" ref="W22" ca="1" si="23">MIN(W3:W12)</f>
        <v>-8.2322580645159509E-4</v>
      </c>
      <c r="Z22">
        <f t="shared" ref="Z22" si="24">MIN(Z3:Z12)</f>
        <v>-1.3690096000000003</v>
      </c>
    </row>
    <row r="23" spans="1:27" x14ac:dyDescent="0.25">
      <c r="A23" t="s">
        <v>447</v>
      </c>
      <c r="E23" s="6">
        <f>SUM(E92:E100)/COUNT(E92:E100)</f>
        <v>0.33333333333333331</v>
      </c>
      <c r="F23" s="20"/>
      <c r="H23" s="9">
        <f ca="1">SUM(H92:H100)/COUNT(H92:H100)</f>
        <v>0.44444444444444442</v>
      </c>
      <c r="I23" s="20"/>
      <c r="K23" s="9">
        <f ca="1">SUM(K92:K100)/COUNT(K92:K100)</f>
        <v>0.77777777777777779</v>
      </c>
      <c r="L23" s="20"/>
      <c r="N23" s="6">
        <f ca="1">SUM(N92:N100)/COUNT(N92:N100)</f>
        <v>0.33333333333333331</v>
      </c>
      <c r="O23" s="20"/>
      <c r="Q23" s="9">
        <f ca="1">SUM(Q92:Q100)/COUNT(Q92:Q100)</f>
        <v>0.77777777777777779</v>
      </c>
      <c r="R23" s="20"/>
      <c r="T23" s="9">
        <f ca="1">SUM(T92:T100)/COUNT(T92:T100)</f>
        <v>0.77777777777777779</v>
      </c>
      <c r="U23" s="20"/>
      <c r="W23" s="6">
        <f ca="1">SUM(W92:W100)/COUNT(W92:W100)</f>
        <v>0.33333333333333331</v>
      </c>
      <c r="X23" s="20"/>
      <c r="Z23" s="6">
        <f>SUM(Z92:Z100)/COUNT(Z92:Z100)</f>
        <v>0.4</v>
      </c>
      <c r="AA23" s="20"/>
    </row>
    <row r="24" spans="1:27" x14ac:dyDescent="0.25">
      <c r="A24" t="s">
        <v>317</v>
      </c>
      <c r="E24" s="9">
        <f>CORREL(E3:E12,$B3:$B12)</f>
        <v>0.48785890097820056</v>
      </c>
      <c r="F24" s="20"/>
      <c r="H24" s="7">
        <f ca="1">CORREL(H3:H12,$B3:$B12)</f>
        <v>-0.14058619719096613</v>
      </c>
      <c r="I24" s="20"/>
      <c r="K24" s="7">
        <f ca="1">CORREL(K3:K12,$B3:$B12)</f>
        <v>3.4672968020210307E-3</v>
      </c>
      <c r="L24" s="20"/>
      <c r="N24" s="4">
        <f ca="1">CORREL(N3:N12,$B3:$B12)</f>
        <v>0.1773696118913754</v>
      </c>
      <c r="O24" s="20"/>
      <c r="Q24" s="8">
        <f ca="1">CORREL(Q3:Q12,$B3:$B12)</f>
        <v>-0.58590811585391644</v>
      </c>
      <c r="T24" s="4">
        <f ca="1">CORREL(T3:T12,$B3:$B12)</f>
        <v>0.19523069213127997</v>
      </c>
      <c r="W24" s="5">
        <f ca="1">CORREL(W3:W12,$B3:$B12)</f>
        <v>-0.3830614467030104</v>
      </c>
      <c r="Z24" s="7">
        <f>CORREL(Z3:Z12,$B3:$B12)</f>
        <v>8.557519006365015E-2</v>
      </c>
    </row>
    <row r="25" spans="1:27" x14ac:dyDescent="0.25">
      <c r="A25" t="s">
        <v>318</v>
      </c>
      <c r="E25" s="6">
        <f>CORREL(E63:E72,$B63:$B72)</f>
        <v>0.33333333333333331</v>
      </c>
      <c r="F25" s="20"/>
      <c r="H25" s="5">
        <f ca="1">CORREL(H63:H72,$B63:$B72)</f>
        <v>-0.27272727272727271</v>
      </c>
      <c r="I25" s="20"/>
      <c r="K25" s="5">
        <f ca="1">CORREL(K63:K72,$B63:$B72)</f>
        <v>-0.27272727272727271</v>
      </c>
      <c r="L25" s="20"/>
      <c r="N25" s="4">
        <f ca="1">CORREL(N63:N72,$B63:$B72)</f>
        <v>0.17575757575757575</v>
      </c>
      <c r="O25" s="20"/>
      <c r="Q25" s="5">
        <f ca="1">CORREL(Q63:Q72,$B63:$B72)</f>
        <v>-0.32121212121212123</v>
      </c>
      <c r="R25" s="20"/>
      <c r="T25" s="4">
        <f ca="1">CORREL(T63:T72,$B63:$B72)</f>
        <v>0.1878787878787879</v>
      </c>
      <c r="U25" s="20"/>
      <c r="W25" s="5">
        <f ca="1">CORREL(W63:W72,$B63:$B72)</f>
        <v>-0.36969696969696969</v>
      </c>
      <c r="X25" s="20"/>
      <c r="Z25" s="5">
        <f>CORREL(Z63:Z72,$B63:$B72)</f>
        <v>-0.20563808293928848</v>
      </c>
      <c r="AA25" s="20"/>
    </row>
    <row r="26" spans="1:27" x14ac:dyDescent="0.25">
      <c r="L26" s="20"/>
      <c r="O26" s="20"/>
    </row>
    <row r="60" spans="1:27" x14ac:dyDescent="0.25">
      <c r="A60" t="s">
        <v>319</v>
      </c>
    </row>
    <row r="62" spans="1:27" x14ac:dyDescent="0.25">
      <c r="B62" t="str">
        <f>B2</f>
        <v>Demand</v>
      </c>
      <c r="C62" t="str">
        <f>C2</f>
        <v>Productivity</v>
      </c>
      <c r="E62" t="str">
        <f>E2</f>
        <v>Demand</v>
      </c>
      <c r="F62">
        <f>F2</f>
        <v>0</v>
      </c>
      <c r="H62" t="str">
        <f>H2</f>
        <v>Demand</v>
      </c>
      <c r="I62">
        <f>I2</f>
        <v>0</v>
      </c>
      <c r="K62" t="str">
        <f>K2</f>
        <v>Demand</v>
      </c>
      <c r="L62">
        <f>L2</f>
        <v>0</v>
      </c>
      <c r="N62" t="str">
        <f>N2</f>
        <v>Demand</v>
      </c>
      <c r="O62">
        <f>O2</f>
        <v>0</v>
      </c>
      <c r="Q62" t="str">
        <f>Q2</f>
        <v>Demand</v>
      </c>
      <c r="R62">
        <f>R2</f>
        <v>0</v>
      </c>
      <c r="T62" t="str">
        <f>T2</f>
        <v>Demand</v>
      </c>
      <c r="U62">
        <f>U2</f>
        <v>0</v>
      </c>
      <c r="W62" t="str">
        <f>W2</f>
        <v>Demand</v>
      </c>
      <c r="X62">
        <f>X2</f>
        <v>0</v>
      </c>
      <c r="Z62" t="str">
        <f>Z2</f>
        <v>Demand</v>
      </c>
      <c r="AA62">
        <f>AA2</f>
        <v>0</v>
      </c>
    </row>
    <row r="63" spans="1:27" x14ac:dyDescent="0.25">
      <c r="A63">
        <f t="shared" ref="A63:A72" si="25">A3</f>
        <v>2005</v>
      </c>
      <c r="B63">
        <f t="shared" ref="B63:C72" si="26">RANK(B3,B$3:B$12)</f>
        <v>6</v>
      </c>
      <c r="C63">
        <f t="shared" si="26"/>
        <v>8</v>
      </c>
      <c r="E63">
        <f t="shared" ref="E63:F72" si="27">RANK(E3,E$3:E$12)</f>
        <v>5</v>
      </c>
      <c r="F63" t="e">
        <f t="shared" si="27"/>
        <v>#N/A</v>
      </c>
      <c r="H63">
        <f t="shared" ref="H63:I72" ca="1" si="28">RANK(H3,H$3:H$12)</f>
        <v>6</v>
      </c>
      <c r="I63" t="e">
        <f t="shared" si="28"/>
        <v>#N/A</v>
      </c>
      <c r="K63">
        <f t="shared" ref="K63:L72" ca="1" si="29">RANK(K3,K$3:K$12)</f>
        <v>8</v>
      </c>
      <c r="L63" t="e">
        <f t="shared" si="29"/>
        <v>#N/A</v>
      </c>
      <c r="N63">
        <f t="shared" ref="N63:O72" ca="1" si="30">RANK(N3,N$3:N$12)</f>
        <v>5</v>
      </c>
      <c r="O63" t="e">
        <f t="shared" si="30"/>
        <v>#N/A</v>
      </c>
      <c r="Q63">
        <f t="shared" ref="Q63:R72" ca="1" si="31">RANK(Q3,Q$3:Q$12)</f>
        <v>3</v>
      </c>
      <c r="R63" t="e">
        <f t="shared" si="31"/>
        <v>#N/A</v>
      </c>
      <c r="T63">
        <f t="shared" ref="T63:U72" ca="1" si="32">RANK(T3,T$3:T$12)</f>
        <v>6</v>
      </c>
      <c r="U63" t="e">
        <f t="shared" si="32"/>
        <v>#N/A</v>
      </c>
      <c r="W63">
        <f t="shared" ref="W63:X72" ca="1" si="33">RANK(W3,W$3:W$12)</f>
        <v>8</v>
      </c>
      <c r="X63" t="e">
        <f t="shared" si="33"/>
        <v>#N/A</v>
      </c>
      <c r="Z63">
        <f t="shared" ref="Z63:AA72" si="34">RANK(Z3,Z$3:Z$12)</f>
        <v>1</v>
      </c>
      <c r="AA63" t="e">
        <f t="shared" si="34"/>
        <v>#N/A</v>
      </c>
    </row>
    <row r="64" spans="1:27" x14ac:dyDescent="0.25">
      <c r="A64">
        <f t="shared" si="25"/>
        <v>2006</v>
      </c>
      <c r="B64">
        <f t="shared" si="26"/>
        <v>1</v>
      </c>
      <c r="C64">
        <f t="shared" si="26"/>
        <v>6</v>
      </c>
      <c r="E64">
        <f t="shared" si="27"/>
        <v>6</v>
      </c>
      <c r="F64" t="e">
        <f t="shared" si="27"/>
        <v>#N/A</v>
      </c>
      <c r="H64">
        <f t="shared" ca="1" si="28"/>
        <v>7</v>
      </c>
      <c r="I64" t="e">
        <f t="shared" si="28"/>
        <v>#N/A</v>
      </c>
      <c r="K64">
        <f t="shared" ca="1" si="29"/>
        <v>7</v>
      </c>
      <c r="L64" t="e">
        <f t="shared" si="29"/>
        <v>#N/A</v>
      </c>
      <c r="N64">
        <f t="shared" ca="1" si="30"/>
        <v>8</v>
      </c>
      <c r="O64" t="e">
        <f t="shared" si="30"/>
        <v>#N/A</v>
      </c>
      <c r="Q64">
        <f t="shared" ca="1" si="31"/>
        <v>8</v>
      </c>
      <c r="R64" t="e">
        <f t="shared" si="31"/>
        <v>#N/A</v>
      </c>
      <c r="T64">
        <f t="shared" ca="1" si="32"/>
        <v>3</v>
      </c>
      <c r="U64" t="e">
        <f t="shared" si="32"/>
        <v>#N/A</v>
      </c>
      <c r="W64">
        <f t="shared" ca="1" si="33"/>
        <v>5</v>
      </c>
      <c r="X64" t="e">
        <f t="shared" si="33"/>
        <v>#N/A</v>
      </c>
      <c r="Z64">
        <f t="shared" si="34"/>
        <v>6</v>
      </c>
      <c r="AA64" t="e">
        <f t="shared" si="34"/>
        <v>#N/A</v>
      </c>
    </row>
    <row r="65" spans="1:27" x14ac:dyDescent="0.25">
      <c r="A65">
        <f t="shared" si="25"/>
        <v>2007</v>
      </c>
      <c r="B65">
        <f t="shared" si="26"/>
        <v>4</v>
      </c>
      <c r="C65">
        <f t="shared" si="26"/>
        <v>4</v>
      </c>
      <c r="E65">
        <f t="shared" si="27"/>
        <v>4</v>
      </c>
      <c r="F65" t="e">
        <f t="shared" si="27"/>
        <v>#N/A</v>
      </c>
      <c r="H65">
        <f t="shared" ca="1" si="28"/>
        <v>10</v>
      </c>
      <c r="I65" t="e">
        <f t="shared" si="28"/>
        <v>#N/A</v>
      </c>
      <c r="K65">
        <f t="shared" ca="1" si="29"/>
        <v>9</v>
      </c>
      <c r="L65" t="e">
        <f t="shared" si="29"/>
        <v>#N/A</v>
      </c>
      <c r="N65">
        <f t="shared" ca="1" si="30"/>
        <v>4</v>
      </c>
      <c r="O65" t="e">
        <f t="shared" si="30"/>
        <v>#N/A</v>
      </c>
      <c r="Q65">
        <f t="shared" ca="1" si="31"/>
        <v>4</v>
      </c>
      <c r="R65" t="e">
        <f t="shared" si="31"/>
        <v>#N/A</v>
      </c>
      <c r="T65">
        <f t="shared" ca="1" si="32"/>
        <v>8</v>
      </c>
      <c r="U65" t="e">
        <f t="shared" si="32"/>
        <v>#N/A</v>
      </c>
      <c r="W65">
        <f t="shared" ca="1" si="33"/>
        <v>7</v>
      </c>
      <c r="X65" t="e">
        <f t="shared" si="33"/>
        <v>#N/A</v>
      </c>
      <c r="Z65">
        <f t="shared" si="34"/>
        <v>7</v>
      </c>
      <c r="AA65" t="e">
        <f t="shared" si="34"/>
        <v>#N/A</v>
      </c>
    </row>
    <row r="66" spans="1:27" x14ac:dyDescent="0.25">
      <c r="A66">
        <f t="shared" si="25"/>
        <v>2008</v>
      </c>
      <c r="B66">
        <f t="shared" si="26"/>
        <v>7</v>
      </c>
      <c r="C66">
        <f t="shared" si="26"/>
        <v>3</v>
      </c>
      <c r="E66">
        <f t="shared" si="27"/>
        <v>1</v>
      </c>
      <c r="F66" t="e">
        <f t="shared" si="27"/>
        <v>#N/A</v>
      </c>
      <c r="H66">
        <f t="shared" ca="1" si="28"/>
        <v>4</v>
      </c>
      <c r="I66" t="e">
        <f t="shared" si="28"/>
        <v>#N/A</v>
      </c>
      <c r="K66">
        <f t="shared" ca="1" si="29"/>
        <v>1</v>
      </c>
      <c r="L66" t="e">
        <f t="shared" si="29"/>
        <v>#N/A</v>
      </c>
      <c r="N66">
        <f t="shared" ca="1" si="30"/>
        <v>3</v>
      </c>
      <c r="O66" t="e">
        <f t="shared" si="30"/>
        <v>#N/A</v>
      </c>
      <c r="Q66">
        <f t="shared" ca="1" si="31"/>
        <v>10</v>
      </c>
      <c r="R66" t="e">
        <f t="shared" si="31"/>
        <v>#N/A</v>
      </c>
      <c r="T66">
        <f t="shared" ca="1" si="32"/>
        <v>4</v>
      </c>
      <c r="U66" t="e">
        <f t="shared" si="32"/>
        <v>#N/A</v>
      </c>
      <c r="W66">
        <f t="shared" ca="1" si="33"/>
        <v>4</v>
      </c>
      <c r="X66" t="e">
        <f t="shared" si="33"/>
        <v>#N/A</v>
      </c>
      <c r="Z66">
        <f t="shared" si="34"/>
        <v>1</v>
      </c>
      <c r="AA66" t="e">
        <f t="shared" si="34"/>
        <v>#N/A</v>
      </c>
    </row>
    <row r="67" spans="1:27" x14ac:dyDescent="0.25">
      <c r="A67">
        <f t="shared" si="25"/>
        <v>2009</v>
      </c>
      <c r="B67">
        <f t="shared" si="26"/>
        <v>10</v>
      </c>
      <c r="C67">
        <f t="shared" si="26"/>
        <v>5</v>
      </c>
      <c r="E67">
        <f t="shared" si="27"/>
        <v>10</v>
      </c>
      <c r="F67" t="e">
        <f t="shared" si="27"/>
        <v>#N/A</v>
      </c>
      <c r="H67">
        <f t="shared" ca="1" si="28"/>
        <v>5</v>
      </c>
      <c r="I67" t="e">
        <f t="shared" si="28"/>
        <v>#N/A</v>
      </c>
      <c r="K67">
        <f t="shared" ca="1" si="29"/>
        <v>4</v>
      </c>
      <c r="L67" t="e">
        <f t="shared" si="29"/>
        <v>#N/A</v>
      </c>
      <c r="N67">
        <f t="shared" ca="1" si="30"/>
        <v>6</v>
      </c>
      <c r="O67" t="e">
        <f t="shared" si="30"/>
        <v>#N/A</v>
      </c>
      <c r="Q67">
        <f t="shared" ca="1" si="31"/>
        <v>2</v>
      </c>
      <c r="R67" t="e">
        <f t="shared" si="31"/>
        <v>#N/A</v>
      </c>
      <c r="T67">
        <f t="shared" ca="1" si="32"/>
        <v>10</v>
      </c>
      <c r="U67" t="e">
        <f t="shared" si="32"/>
        <v>#N/A</v>
      </c>
      <c r="W67">
        <f t="shared" ca="1" si="33"/>
        <v>3</v>
      </c>
      <c r="X67" t="e">
        <f t="shared" si="33"/>
        <v>#N/A</v>
      </c>
      <c r="Z67">
        <f t="shared" si="34"/>
        <v>1</v>
      </c>
      <c r="AA67" t="e">
        <f t="shared" si="34"/>
        <v>#N/A</v>
      </c>
    </row>
    <row r="68" spans="1:27" x14ac:dyDescent="0.25">
      <c r="A68">
        <f t="shared" si="25"/>
        <v>2010</v>
      </c>
      <c r="B68">
        <f t="shared" si="26"/>
        <v>2</v>
      </c>
      <c r="C68">
        <f t="shared" si="26"/>
        <v>1</v>
      </c>
      <c r="E68">
        <f t="shared" si="27"/>
        <v>3</v>
      </c>
      <c r="F68" t="e">
        <f t="shared" si="27"/>
        <v>#N/A</v>
      </c>
      <c r="H68">
        <f t="shared" ca="1" si="28"/>
        <v>2</v>
      </c>
      <c r="I68" t="e">
        <f t="shared" si="28"/>
        <v>#N/A</v>
      </c>
      <c r="K68">
        <f t="shared" ca="1" si="29"/>
        <v>2</v>
      </c>
      <c r="L68" t="e">
        <f t="shared" si="29"/>
        <v>#N/A</v>
      </c>
      <c r="N68">
        <f t="shared" ca="1" si="30"/>
        <v>2</v>
      </c>
      <c r="O68" t="e">
        <f t="shared" si="30"/>
        <v>#N/A</v>
      </c>
      <c r="Q68">
        <f t="shared" ca="1" si="31"/>
        <v>9</v>
      </c>
      <c r="R68" t="e">
        <f t="shared" si="31"/>
        <v>#N/A</v>
      </c>
      <c r="T68">
        <f t="shared" ca="1" si="32"/>
        <v>2</v>
      </c>
      <c r="U68" t="e">
        <f t="shared" si="32"/>
        <v>#N/A</v>
      </c>
      <c r="W68">
        <f t="shared" ca="1" si="33"/>
        <v>6</v>
      </c>
      <c r="X68" t="e">
        <f t="shared" si="33"/>
        <v>#N/A</v>
      </c>
      <c r="Z68">
        <f t="shared" si="34"/>
        <v>1</v>
      </c>
      <c r="AA68" t="e">
        <f t="shared" si="34"/>
        <v>#N/A</v>
      </c>
    </row>
    <row r="69" spans="1:27" x14ac:dyDescent="0.25">
      <c r="A69">
        <f t="shared" si="25"/>
        <v>2011</v>
      </c>
      <c r="B69">
        <f t="shared" si="26"/>
        <v>5</v>
      </c>
      <c r="C69">
        <f t="shared" si="26"/>
        <v>2</v>
      </c>
      <c r="E69">
        <f t="shared" si="27"/>
        <v>2</v>
      </c>
      <c r="F69" t="e">
        <f t="shared" si="27"/>
        <v>#N/A</v>
      </c>
      <c r="H69">
        <f t="shared" ca="1" si="28"/>
        <v>3</v>
      </c>
      <c r="I69" t="e">
        <f t="shared" si="28"/>
        <v>#N/A</v>
      </c>
      <c r="K69">
        <f t="shared" ca="1" si="29"/>
        <v>3</v>
      </c>
      <c r="L69" t="e">
        <f t="shared" si="29"/>
        <v>#N/A</v>
      </c>
      <c r="N69">
        <f t="shared" ca="1" si="30"/>
        <v>1</v>
      </c>
      <c r="O69" t="e">
        <f t="shared" si="30"/>
        <v>#N/A</v>
      </c>
      <c r="Q69">
        <f t="shared" ca="1" si="31"/>
        <v>1</v>
      </c>
      <c r="R69" t="e">
        <f t="shared" si="31"/>
        <v>#N/A</v>
      </c>
      <c r="T69">
        <f t="shared" ca="1" si="32"/>
        <v>9</v>
      </c>
      <c r="U69" t="e">
        <f t="shared" si="32"/>
        <v>#N/A</v>
      </c>
      <c r="W69">
        <f t="shared" ca="1" si="33"/>
        <v>2</v>
      </c>
      <c r="X69" t="e">
        <f t="shared" si="33"/>
        <v>#N/A</v>
      </c>
      <c r="Z69">
        <f t="shared" si="34"/>
        <v>9</v>
      </c>
      <c r="AA69" t="e">
        <f t="shared" si="34"/>
        <v>#N/A</v>
      </c>
    </row>
    <row r="70" spans="1:27" x14ac:dyDescent="0.25">
      <c r="A70">
        <f t="shared" si="25"/>
        <v>2012</v>
      </c>
      <c r="B70">
        <f t="shared" si="26"/>
        <v>9</v>
      </c>
      <c r="C70">
        <f t="shared" si="26"/>
        <v>10</v>
      </c>
      <c r="E70">
        <f t="shared" si="27"/>
        <v>8</v>
      </c>
      <c r="F70" t="e">
        <f t="shared" si="27"/>
        <v>#N/A</v>
      </c>
      <c r="H70">
        <f t="shared" ca="1" si="28"/>
        <v>1</v>
      </c>
      <c r="I70" t="e">
        <f t="shared" si="28"/>
        <v>#N/A</v>
      </c>
      <c r="K70">
        <f t="shared" ca="1" si="29"/>
        <v>5</v>
      </c>
      <c r="L70" t="e">
        <f t="shared" si="29"/>
        <v>#N/A</v>
      </c>
      <c r="N70">
        <f t="shared" ca="1" si="30"/>
        <v>10</v>
      </c>
      <c r="O70" t="e">
        <f t="shared" si="30"/>
        <v>#N/A</v>
      </c>
      <c r="Q70">
        <f t="shared" ca="1" si="31"/>
        <v>7</v>
      </c>
      <c r="R70" t="e">
        <f t="shared" si="31"/>
        <v>#N/A</v>
      </c>
      <c r="T70">
        <f t="shared" ca="1" si="32"/>
        <v>1</v>
      </c>
      <c r="U70" t="e">
        <f t="shared" si="32"/>
        <v>#N/A</v>
      </c>
      <c r="W70">
        <f t="shared" ca="1" si="33"/>
        <v>1</v>
      </c>
      <c r="X70" t="e">
        <f t="shared" si="33"/>
        <v>#N/A</v>
      </c>
      <c r="Z70">
        <f t="shared" si="34"/>
        <v>10</v>
      </c>
      <c r="AA70" t="e">
        <f t="shared" si="34"/>
        <v>#N/A</v>
      </c>
    </row>
    <row r="71" spans="1:27" x14ac:dyDescent="0.25">
      <c r="A71">
        <f t="shared" si="25"/>
        <v>2013</v>
      </c>
      <c r="B71">
        <f t="shared" si="26"/>
        <v>3</v>
      </c>
      <c r="C71">
        <f t="shared" si="26"/>
        <v>9</v>
      </c>
      <c r="E71">
        <f t="shared" si="27"/>
        <v>9</v>
      </c>
      <c r="F71" t="e">
        <f t="shared" si="27"/>
        <v>#N/A</v>
      </c>
      <c r="H71">
        <f t="shared" ca="1" si="28"/>
        <v>9</v>
      </c>
      <c r="I71" t="e">
        <f t="shared" si="28"/>
        <v>#N/A</v>
      </c>
      <c r="K71">
        <f t="shared" ca="1" si="29"/>
        <v>10</v>
      </c>
      <c r="L71" t="e">
        <f t="shared" si="29"/>
        <v>#N/A</v>
      </c>
      <c r="N71">
        <f t="shared" ca="1" si="30"/>
        <v>9</v>
      </c>
      <c r="O71" t="e">
        <f t="shared" si="30"/>
        <v>#N/A</v>
      </c>
      <c r="Q71">
        <f t="shared" ca="1" si="31"/>
        <v>6</v>
      </c>
      <c r="R71" t="e">
        <f t="shared" si="31"/>
        <v>#N/A</v>
      </c>
      <c r="T71">
        <f t="shared" ca="1" si="32"/>
        <v>7</v>
      </c>
      <c r="U71" t="e">
        <f t="shared" si="32"/>
        <v>#N/A</v>
      </c>
      <c r="W71">
        <f t="shared" ca="1" si="33"/>
        <v>10</v>
      </c>
      <c r="X71" t="e">
        <f t="shared" si="33"/>
        <v>#N/A</v>
      </c>
      <c r="Z71">
        <f t="shared" si="34"/>
        <v>8</v>
      </c>
      <c r="AA71" t="e">
        <f t="shared" si="34"/>
        <v>#N/A</v>
      </c>
    </row>
    <row r="72" spans="1:27" x14ac:dyDescent="0.25">
      <c r="A72">
        <f t="shared" si="25"/>
        <v>2014</v>
      </c>
      <c r="B72">
        <f t="shared" si="26"/>
        <v>8</v>
      </c>
      <c r="C72">
        <f t="shared" si="26"/>
        <v>7</v>
      </c>
      <c r="E72">
        <f t="shared" si="27"/>
        <v>7</v>
      </c>
      <c r="F72" t="e">
        <f t="shared" si="27"/>
        <v>#N/A</v>
      </c>
      <c r="H72">
        <f t="shared" ca="1" si="28"/>
        <v>8</v>
      </c>
      <c r="I72" t="e">
        <f t="shared" si="28"/>
        <v>#N/A</v>
      </c>
      <c r="K72">
        <f t="shared" ca="1" si="29"/>
        <v>6</v>
      </c>
      <c r="L72" t="e">
        <f t="shared" si="29"/>
        <v>#N/A</v>
      </c>
      <c r="N72">
        <f t="shared" ca="1" si="30"/>
        <v>7</v>
      </c>
      <c r="O72" t="e">
        <f t="shared" si="30"/>
        <v>#N/A</v>
      </c>
      <c r="Q72">
        <f t="shared" ca="1" si="31"/>
        <v>5</v>
      </c>
      <c r="R72" t="e">
        <f t="shared" si="31"/>
        <v>#N/A</v>
      </c>
      <c r="T72">
        <f t="shared" ca="1" si="32"/>
        <v>5</v>
      </c>
      <c r="U72" t="e">
        <f t="shared" si="32"/>
        <v>#N/A</v>
      </c>
      <c r="W72">
        <f t="shared" ca="1" si="33"/>
        <v>9</v>
      </c>
      <c r="X72" t="e">
        <f t="shared" si="33"/>
        <v>#N/A</v>
      </c>
      <c r="Z72">
        <f t="shared" si="34"/>
        <v>1</v>
      </c>
      <c r="AA72" t="e">
        <f t="shared" si="34"/>
        <v>#N/A</v>
      </c>
    </row>
    <row r="74" spans="1:27" x14ac:dyDescent="0.25">
      <c r="A74" t="s">
        <v>445</v>
      </c>
    </row>
    <row r="76" spans="1:27" x14ac:dyDescent="0.25">
      <c r="B76" t="str">
        <f>B62</f>
        <v>Demand</v>
      </c>
      <c r="C76" t="str">
        <f>C62</f>
        <v>Productivity</v>
      </c>
      <c r="E76" t="str">
        <f>E62</f>
        <v>Demand</v>
      </c>
      <c r="F76">
        <f>F62</f>
        <v>0</v>
      </c>
      <c r="H76" t="str">
        <f>H62</f>
        <v>Demand</v>
      </c>
      <c r="I76">
        <f>I62</f>
        <v>0</v>
      </c>
      <c r="K76" t="str">
        <f>K62</f>
        <v>Demand</v>
      </c>
      <c r="L76">
        <f>L62</f>
        <v>0</v>
      </c>
      <c r="N76" t="str">
        <f>N62</f>
        <v>Demand</v>
      </c>
      <c r="O76">
        <f>O62</f>
        <v>0</v>
      </c>
      <c r="Q76" t="str">
        <f>Q62</f>
        <v>Demand</v>
      </c>
      <c r="R76">
        <f>R62</f>
        <v>0</v>
      </c>
      <c r="T76" t="str">
        <f>T62</f>
        <v>Demand</v>
      </c>
      <c r="U76">
        <f>U62</f>
        <v>0</v>
      </c>
      <c r="W76" t="str">
        <f>W62</f>
        <v>Demand</v>
      </c>
      <c r="X76">
        <f>X62</f>
        <v>0</v>
      </c>
      <c r="Z76" t="str">
        <f>Z62</f>
        <v>Demand</v>
      </c>
      <c r="AA76">
        <f>AA62</f>
        <v>0</v>
      </c>
    </row>
    <row r="77" spans="1:27" x14ac:dyDescent="0.25">
      <c r="A77">
        <f>A63</f>
        <v>2005</v>
      </c>
    </row>
    <row r="78" spans="1:27" x14ac:dyDescent="0.25">
      <c r="A78">
        <f t="shared" ref="A78:A86" si="35">A64</f>
        <v>2006</v>
      </c>
      <c r="B78">
        <f>IF(B3=0,"",IF(B4="","",SIGN(B4/B3-1)))</f>
        <v>1</v>
      </c>
      <c r="C78">
        <f t="shared" ref="C78:C86" si="36">IF(C3=0,"",IF(C4="","",SIGN(C4/C3-1)))</f>
        <v>1</v>
      </c>
      <c r="E78">
        <f>IF(E3=0,"",IF(E4="","",SIGN(E4/E3-1)))</f>
        <v>-1</v>
      </c>
      <c r="F78" t="str">
        <f t="shared" ref="F78:F86" si="37">IF(F3=0,"",IF(F4="","",SIGN(F4/F3-1)))</f>
        <v/>
      </c>
      <c r="H78">
        <f ca="1">IF(H3=0,"",IF(H4="","",SIGN(H4/H3-1)))</f>
        <v>-1</v>
      </c>
      <c r="I78" t="str">
        <f t="shared" ref="I78:I86" si="38">IF(I3=0,"",IF(I4="","",SIGN(I4/I3-1)))</f>
        <v/>
      </c>
      <c r="K78">
        <f ca="1">IF(K3=0,"",IF(K4="","",SIGN(K4/K3-1)))</f>
        <v>1</v>
      </c>
      <c r="L78" t="str">
        <f t="shared" ref="L78:L86" si="39">IF(L3=0,"",IF(L4="","",SIGN(L4/L3-1)))</f>
        <v/>
      </c>
      <c r="N78">
        <f ca="1">IF(N3=0,"",IF(N4="","",SIGN(N4/N3-1)))</f>
        <v>-1</v>
      </c>
      <c r="O78" t="str">
        <f t="shared" ref="O78:O86" si="40">IF(O3=0,"",IF(O4="","",SIGN(O4/O3-1)))</f>
        <v/>
      </c>
      <c r="Q78">
        <f ca="1">IF(Q3=0,"",IF(Q4="","",SIGN(Q4/Q3-1)))</f>
        <v>-1</v>
      </c>
      <c r="R78" t="str">
        <f t="shared" ref="R78:R86" si="41">IF(R3=0,"",IF(R4="","",SIGN(R4/R3-1)))</f>
        <v/>
      </c>
      <c r="T78">
        <f ca="1">IF(T3=0,"",IF(T4="","",SIGN(T4/T3-1)))</f>
        <v>-1</v>
      </c>
      <c r="U78" t="str">
        <f t="shared" ref="U78:U86" si="42">IF(U3=0,"",IF(U4="","",SIGN(U4/U3-1)))</f>
        <v/>
      </c>
      <c r="W78">
        <f ca="1">IF(W3=0,"",IF(W4="","",SIGN(W4/W3-1)))</f>
        <v>-1</v>
      </c>
      <c r="X78" t="str">
        <f t="shared" ref="X78:X86" si="43">IF(X3=0,"",IF(X4="","",SIGN(X4/X3-1)))</f>
        <v/>
      </c>
      <c r="Z78" t="str">
        <f>IF(Z3=0,"",IF(Z4="","",SIGN(Z4/Z3-1)))</f>
        <v/>
      </c>
      <c r="AA78" t="str">
        <f t="shared" ref="AA78:AA86" si="44">IF(AA3=0,"",IF(AA4="","",SIGN(AA4/AA3-1)))</f>
        <v/>
      </c>
    </row>
    <row r="79" spans="1:27" x14ac:dyDescent="0.25">
      <c r="A79">
        <f t="shared" si="35"/>
        <v>2007</v>
      </c>
      <c r="B79">
        <f t="shared" ref="B79:B86" si="45">IF(B4=0,"",IF(B5="","",SIGN(B5/B4-1)))</f>
        <v>-1</v>
      </c>
      <c r="C79">
        <f t="shared" si="36"/>
        <v>1</v>
      </c>
      <c r="E79">
        <f t="shared" ref="E79:E86" si="46">IF(E4=0,"",IF(E5="","",SIGN(E5/E4-1)))</f>
        <v>1</v>
      </c>
      <c r="F79" t="str">
        <f t="shared" si="37"/>
        <v/>
      </c>
      <c r="H79">
        <f t="shared" ref="H79:H86" ca="1" si="47">IF(H4=0,"",IF(H5="","",SIGN(H5/H4-1)))</f>
        <v>-1</v>
      </c>
      <c r="I79" t="str">
        <f t="shared" si="38"/>
        <v/>
      </c>
      <c r="K79">
        <f t="shared" ref="K79:K86" ca="1" si="48">IF(K4=0,"",IF(K5="","",SIGN(K5/K4-1)))</f>
        <v>-1</v>
      </c>
      <c r="L79" t="str">
        <f t="shared" si="39"/>
        <v/>
      </c>
      <c r="N79">
        <f t="shared" ref="N79:N86" ca="1" si="49">IF(N4=0,"",IF(N5="","",SIGN(N5/N4-1)))</f>
        <v>1</v>
      </c>
      <c r="O79" t="str">
        <f t="shared" si="40"/>
        <v/>
      </c>
      <c r="Q79">
        <f t="shared" ref="Q79:Q86" ca="1" si="50">IF(Q4=0,"",IF(Q5="","",SIGN(Q5/Q4-1)))</f>
        <v>-1</v>
      </c>
      <c r="R79" t="str">
        <f t="shared" si="41"/>
        <v/>
      </c>
      <c r="T79">
        <f t="shared" ref="T79:T86" ca="1" si="51">IF(T4=0,"",IF(T5="","",SIGN(T5/T4-1)))</f>
        <v>-1</v>
      </c>
      <c r="U79" t="str">
        <f t="shared" si="42"/>
        <v/>
      </c>
      <c r="W79">
        <f t="shared" ref="W79:W86" ca="1" si="52">IF(W4=0,"",IF(W5="","",SIGN(W5/W4-1)))</f>
        <v>-1</v>
      </c>
      <c r="X79" t="str">
        <f t="shared" si="43"/>
        <v/>
      </c>
      <c r="Z79">
        <f t="shared" ref="Z79:Z86" si="53">IF(Z4=0,"",IF(Z5="","",SIGN(Z5/Z4-1)))</f>
        <v>1</v>
      </c>
      <c r="AA79" t="str">
        <f t="shared" si="44"/>
        <v/>
      </c>
    </row>
    <row r="80" spans="1:27" x14ac:dyDescent="0.25">
      <c r="A80">
        <f t="shared" si="35"/>
        <v>2008</v>
      </c>
      <c r="B80">
        <f t="shared" si="45"/>
        <v>-1</v>
      </c>
      <c r="C80">
        <f t="shared" si="36"/>
        <v>1</v>
      </c>
      <c r="E80">
        <f t="shared" si="46"/>
        <v>1</v>
      </c>
      <c r="F80" t="str">
        <f t="shared" si="37"/>
        <v/>
      </c>
      <c r="H80">
        <f t="shared" ca="1" si="47"/>
        <v>-1</v>
      </c>
      <c r="I80" t="str">
        <f t="shared" si="38"/>
        <v/>
      </c>
      <c r="K80">
        <f t="shared" ca="1" si="48"/>
        <v>-1</v>
      </c>
      <c r="L80" t="str">
        <f t="shared" si="39"/>
        <v/>
      </c>
      <c r="N80">
        <f t="shared" ca="1" si="49"/>
        <v>1</v>
      </c>
      <c r="O80" t="str">
        <f t="shared" si="40"/>
        <v/>
      </c>
      <c r="Q80">
        <f t="shared" ca="1" si="50"/>
        <v>-1</v>
      </c>
      <c r="R80" t="str">
        <f t="shared" si="41"/>
        <v/>
      </c>
      <c r="T80">
        <f t="shared" ca="1" si="51"/>
        <v>-1</v>
      </c>
      <c r="U80" t="str">
        <f t="shared" si="42"/>
        <v/>
      </c>
      <c r="W80">
        <f t="shared" ca="1" si="52"/>
        <v>1</v>
      </c>
      <c r="X80" t="str">
        <f t="shared" si="43"/>
        <v/>
      </c>
      <c r="Z80">
        <f t="shared" si="53"/>
        <v>-1</v>
      </c>
      <c r="AA80" t="str">
        <f t="shared" si="44"/>
        <v/>
      </c>
    </row>
    <row r="81" spans="1:27" x14ac:dyDescent="0.25">
      <c r="A81">
        <f t="shared" si="35"/>
        <v>2009</v>
      </c>
      <c r="B81">
        <f t="shared" si="45"/>
        <v>-1</v>
      </c>
      <c r="C81">
        <f t="shared" si="36"/>
        <v>-1</v>
      </c>
      <c r="E81">
        <f t="shared" si="46"/>
        <v>-1</v>
      </c>
      <c r="F81" t="str">
        <f t="shared" si="37"/>
        <v/>
      </c>
      <c r="H81">
        <f t="shared" ca="1" si="47"/>
        <v>-1</v>
      </c>
      <c r="I81" t="str">
        <f t="shared" si="38"/>
        <v/>
      </c>
      <c r="K81">
        <f t="shared" ca="1" si="48"/>
        <v>-1</v>
      </c>
      <c r="L81" t="str">
        <f t="shared" si="39"/>
        <v/>
      </c>
      <c r="N81">
        <f t="shared" ca="1" si="49"/>
        <v>-1</v>
      </c>
      <c r="O81" t="str">
        <f t="shared" si="40"/>
        <v/>
      </c>
      <c r="Q81">
        <f t="shared" ca="1" si="50"/>
        <v>-1</v>
      </c>
      <c r="R81" t="str">
        <f t="shared" si="41"/>
        <v/>
      </c>
      <c r="T81">
        <f t="shared" ca="1" si="51"/>
        <v>-1</v>
      </c>
      <c r="U81" t="str">
        <f t="shared" si="42"/>
        <v/>
      </c>
      <c r="W81">
        <f t="shared" ca="1" si="52"/>
        <v>1</v>
      </c>
      <c r="X81" t="str">
        <f t="shared" si="43"/>
        <v/>
      </c>
      <c r="Z81" t="str">
        <f t="shared" si="53"/>
        <v/>
      </c>
      <c r="AA81" t="str">
        <f t="shared" si="44"/>
        <v/>
      </c>
    </row>
    <row r="82" spans="1:27" x14ac:dyDescent="0.25">
      <c r="A82">
        <f t="shared" si="35"/>
        <v>2010</v>
      </c>
      <c r="B82">
        <f t="shared" si="45"/>
        <v>-1</v>
      </c>
      <c r="C82">
        <f t="shared" si="36"/>
        <v>1</v>
      </c>
      <c r="E82">
        <f t="shared" si="46"/>
        <v>-1</v>
      </c>
      <c r="F82" t="str">
        <f t="shared" si="37"/>
        <v/>
      </c>
      <c r="H82">
        <f t="shared" ca="1" si="47"/>
        <v>1</v>
      </c>
      <c r="I82" t="str">
        <f t="shared" si="38"/>
        <v/>
      </c>
      <c r="K82">
        <f t="shared" ca="1" si="48"/>
        <v>1</v>
      </c>
      <c r="L82" t="str">
        <f t="shared" si="39"/>
        <v/>
      </c>
      <c r="N82">
        <f t="shared" ca="1" si="49"/>
        <v>1</v>
      </c>
      <c r="O82" t="str">
        <f t="shared" si="40"/>
        <v/>
      </c>
      <c r="Q82">
        <f t="shared" ca="1" si="50"/>
        <v>-1</v>
      </c>
      <c r="R82" t="str">
        <f t="shared" si="41"/>
        <v/>
      </c>
      <c r="T82">
        <f t="shared" ca="1" si="51"/>
        <v>-1</v>
      </c>
      <c r="U82" t="str">
        <f t="shared" si="42"/>
        <v/>
      </c>
      <c r="W82">
        <f t="shared" ca="1" si="52"/>
        <v>-1</v>
      </c>
      <c r="X82" t="str">
        <f t="shared" si="43"/>
        <v/>
      </c>
      <c r="Z82" t="str">
        <f t="shared" si="53"/>
        <v/>
      </c>
      <c r="AA82" t="str">
        <f t="shared" si="44"/>
        <v/>
      </c>
    </row>
    <row r="83" spans="1:27" x14ac:dyDescent="0.25">
      <c r="A83">
        <f t="shared" si="35"/>
        <v>2011</v>
      </c>
      <c r="B83">
        <f t="shared" si="45"/>
        <v>-1</v>
      </c>
      <c r="C83">
        <f t="shared" si="36"/>
        <v>-1</v>
      </c>
      <c r="E83">
        <f t="shared" si="46"/>
        <v>1</v>
      </c>
      <c r="F83" t="str">
        <f t="shared" si="37"/>
        <v/>
      </c>
      <c r="H83">
        <f t="shared" ca="1" si="47"/>
        <v>-1</v>
      </c>
      <c r="I83" t="str">
        <f t="shared" si="38"/>
        <v/>
      </c>
      <c r="K83">
        <f t="shared" ca="1" si="48"/>
        <v>-1</v>
      </c>
      <c r="L83" t="str">
        <f t="shared" si="39"/>
        <v/>
      </c>
      <c r="N83">
        <f t="shared" ca="1" si="49"/>
        <v>1</v>
      </c>
      <c r="O83" t="str">
        <f t="shared" si="40"/>
        <v/>
      </c>
      <c r="Q83">
        <f t="shared" ca="1" si="50"/>
        <v>-1</v>
      </c>
      <c r="R83" t="str">
        <f t="shared" si="41"/>
        <v/>
      </c>
      <c r="T83">
        <f t="shared" ca="1" si="51"/>
        <v>-1</v>
      </c>
      <c r="U83" t="str">
        <f t="shared" si="42"/>
        <v/>
      </c>
      <c r="W83">
        <f t="shared" ca="1" si="52"/>
        <v>1</v>
      </c>
      <c r="X83" t="str">
        <f t="shared" si="43"/>
        <v/>
      </c>
      <c r="Z83" t="str">
        <f t="shared" si="53"/>
        <v/>
      </c>
      <c r="AA83" t="str">
        <f t="shared" si="44"/>
        <v/>
      </c>
    </row>
    <row r="84" spans="1:27" x14ac:dyDescent="0.25">
      <c r="A84">
        <f t="shared" si="35"/>
        <v>2012</v>
      </c>
      <c r="B84">
        <f t="shared" si="45"/>
        <v>-1</v>
      </c>
      <c r="C84">
        <f t="shared" si="36"/>
        <v>-1</v>
      </c>
      <c r="E84">
        <f t="shared" si="46"/>
        <v>-1</v>
      </c>
      <c r="F84" t="str">
        <f t="shared" si="37"/>
        <v/>
      </c>
      <c r="H84">
        <f t="shared" ca="1" si="47"/>
        <v>1</v>
      </c>
      <c r="I84" t="str">
        <f t="shared" si="38"/>
        <v/>
      </c>
      <c r="K84">
        <f t="shared" ca="1" si="48"/>
        <v>-1</v>
      </c>
      <c r="L84" t="str">
        <f t="shared" si="39"/>
        <v/>
      </c>
      <c r="N84">
        <f t="shared" ca="1" si="49"/>
        <v>-1</v>
      </c>
      <c r="O84" t="str">
        <f t="shared" si="40"/>
        <v/>
      </c>
      <c r="Q84">
        <f t="shared" ca="1" si="50"/>
        <v>-1</v>
      </c>
      <c r="R84" t="str">
        <f t="shared" si="41"/>
        <v/>
      </c>
      <c r="T84">
        <f t="shared" ca="1" si="51"/>
        <v>-1</v>
      </c>
      <c r="U84" t="str">
        <f t="shared" si="42"/>
        <v/>
      </c>
      <c r="W84">
        <f t="shared" ca="1" si="52"/>
        <v>1</v>
      </c>
      <c r="X84" t="str">
        <f t="shared" si="43"/>
        <v/>
      </c>
      <c r="Z84">
        <f t="shared" si="53"/>
        <v>1</v>
      </c>
      <c r="AA84" t="str">
        <f t="shared" si="44"/>
        <v/>
      </c>
    </row>
    <row r="85" spans="1:27" x14ac:dyDescent="0.25">
      <c r="A85">
        <f t="shared" si="35"/>
        <v>2013</v>
      </c>
      <c r="B85">
        <f t="shared" si="45"/>
        <v>1</v>
      </c>
      <c r="C85">
        <f t="shared" si="36"/>
        <v>1</v>
      </c>
      <c r="E85">
        <f t="shared" si="46"/>
        <v>-1</v>
      </c>
      <c r="F85" t="str">
        <f t="shared" si="37"/>
        <v/>
      </c>
      <c r="H85">
        <f t="shared" ca="1" si="47"/>
        <v>-1</v>
      </c>
      <c r="I85" t="str">
        <f t="shared" si="38"/>
        <v/>
      </c>
      <c r="K85">
        <f t="shared" ca="1" si="48"/>
        <v>-1</v>
      </c>
      <c r="L85" t="str">
        <f t="shared" si="39"/>
        <v/>
      </c>
      <c r="N85">
        <f t="shared" ca="1" si="49"/>
        <v>-1</v>
      </c>
      <c r="O85" t="str">
        <f t="shared" si="40"/>
        <v/>
      </c>
      <c r="Q85">
        <f t="shared" ca="1" si="50"/>
        <v>-1</v>
      </c>
      <c r="R85" t="str">
        <f t="shared" si="41"/>
        <v/>
      </c>
      <c r="T85">
        <f t="shared" ca="1" si="51"/>
        <v>-1</v>
      </c>
      <c r="U85" t="str">
        <f t="shared" si="42"/>
        <v/>
      </c>
      <c r="W85">
        <f t="shared" ca="1" si="52"/>
        <v>-1</v>
      </c>
      <c r="X85" t="str">
        <f t="shared" si="43"/>
        <v/>
      </c>
      <c r="Z85">
        <f t="shared" si="53"/>
        <v>-1</v>
      </c>
      <c r="AA85" t="str">
        <f t="shared" si="44"/>
        <v/>
      </c>
    </row>
    <row r="86" spans="1:27" x14ac:dyDescent="0.25">
      <c r="A86">
        <f t="shared" si="35"/>
        <v>2014</v>
      </c>
      <c r="B86">
        <f t="shared" si="45"/>
        <v>-1</v>
      </c>
      <c r="C86">
        <f t="shared" si="36"/>
        <v>1</v>
      </c>
      <c r="E86">
        <f t="shared" si="46"/>
        <v>1</v>
      </c>
      <c r="F86" t="str">
        <f t="shared" si="37"/>
        <v/>
      </c>
      <c r="H86">
        <f t="shared" ca="1" si="47"/>
        <v>1</v>
      </c>
      <c r="I86" t="str">
        <f t="shared" si="38"/>
        <v/>
      </c>
      <c r="K86">
        <f t="shared" ca="1" si="48"/>
        <v>-1</v>
      </c>
      <c r="L86" t="str">
        <f t="shared" si="39"/>
        <v/>
      </c>
      <c r="N86">
        <f t="shared" ca="1" si="49"/>
        <v>-1</v>
      </c>
      <c r="O86" t="str">
        <f t="shared" si="40"/>
        <v/>
      </c>
      <c r="Q86">
        <f t="shared" ca="1" si="50"/>
        <v>-1</v>
      </c>
      <c r="R86" t="str">
        <f t="shared" si="41"/>
        <v/>
      </c>
      <c r="T86">
        <f t="shared" ca="1" si="51"/>
        <v>-1</v>
      </c>
      <c r="U86" t="str">
        <f t="shared" si="42"/>
        <v/>
      </c>
      <c r="W86">
        <f t="shared" ca="1" si="52"/>
        <v>-1</v>
      </c>
      <c r="X86" t="str">
        <f t="shared" si="43"/>
        <v/>
      </c>
      <c r="Z86">
        <f t="shared" si="53"/>
        <v>-1</v>
      </c>
      <c r="AA86" t="str">
        <f t="shared" si="44"/>
        <v/>
      </c>
    </row>
    <row r="88" spans="1:27" x14ac:dyDescent="0.25">
      <c r="A88" t="s">
        <v>446</v>
      </c>
    </row>
    <row r="90" spans="1:27" x14ac:dyDescent="0.25">
      <c r="E90" t="str">
        <f>E76</f>
        <v>Demand</v>
      </c>
      <c r="F90">
        <f>F76</f>
        <v>0</v>
      </c>
      <c r="H90" t="str">
        <f>H76</f>
        <v>Demand</v>
      </c>
      <c r="I90">
        <f>I76</f>
        <v>0</v>
      </c>
      <c r="K90" t="str">
        <f>K76</f>
        <v>Demand</v>
      </c>
      <c r="L90">
        <f>L76</f>
        <v>0</v>
      </c>
      <c r="N90" t="str">
        <f>N76</f>
        <v>Demand</v>
      </c>
      <c r="O90">
        <f>O76</f>
        <v>0</v>
      </c>
      <c r="Q90" t="str">
        <f>Q76</f>
        <v>Demand</v>
      </c>
      <c r="R90">
        <f>R76</f>
        <v>0</v>
      </c>
      <c r="T90" t="str">
        <f>T76</f>
        <v>Demand</v>
      </c>
      <c r="U90">
        <f>U76</f>
        <v>0</v>
      </c>
      <c r="W90" t="str">
        <f>W76</f>
        <v>Demand</v>
      </c>
      <c r="X90">
        <f>X76</f>
        <v>0</v>
      </c>
      <c r="Z90" t="str">
        <f>Z76</f>
        <v>Demand</v>
      </c>
      <c r="AA90">
        <f>AA76</f>
        <v>0</v>
      </c>
    </row>
    <row r="91" spans="1:27" x14ac:dyDescent="0.25">
      <c r="A91">
        <f>A77</f>
        <v>2005</v>
      </c>
    </row>
    <row r="92" spans="1:27" x14ac:dyDescent="0.25">
      <c r="A92">
        <f t="shared" ref="A92:A100" si="54">A78</f>
        <v>2006</v>
      </c>
      <c r="E92">
        <f>IF(E78="","",IF(E78=$B78,1,0))</f>
        <v>0</v>
      </c>
      <c r="F92" t="str">
        <f>IF(F78="","",IF(F78=$C78,1,0))</f>
        <v/>
      </c>
      <c r="H92">
        <f ca="1">IF(H78="","",IF(H78=$B78,1,0))</f>
        <v>0</v>
      </c>
      <c r="I92" t="str">
        <f>IF(I78="","",IF(I78=$C78,1,0))</f>
        <v/>
      </c>
      <c r="K92">
        <f ca="1">IF(K78="","",IF(K78=$B78,1,0))</f>
        <v>1</v>
      </c>
      <c r="L92" t="str">
        <f>IF(L78="","",IF(L78=$C78,1,0))</f>
        <v/>
      </c>
      <c r="N92">
        <f ca="1">IF(N78="","",IF(N78=$B78,1,0))</f>
        <v>0</v>
      </c>
      <c r="O92" t="str">
        <f>IF(O78="","",IF(O78=$C78,1,0))</f>
        <v/>
      </c>
      <c r="Q92">
        <f ca="1">IF(Q78="","",IF(Q78=$B78,1,0))</f>
        <v>0</v>
      </c>
      <c r="R92" t="str">
        <f>IF(R78="","",IF(R78=$C78,1,0))</f>
        <v/>
      </c>
      <c r="T92">
        <f ca="1">IF(T78="","",IF(T78=$B78,1,0))</f>
        <v>0</v>
      </c>
      <c r="U92" t="str">
        <f>IF(U78="","",IF(U78=$C78,1,0))</f>
        <v/>
      </c>
      <c r="W92">
        <f ca="1">IF(W78="","",IF(W78=$B78,1,0))</f>
        <v>0</v>
      </c>
      <c r="X92" t="str">
        <f>IF(X78="","",IF(X78=$C78,1,0))</f>
        <v/>
      </c>
      <c r="Z92" t="str">
        <f>IF(Z78="","",IF(Z78=$B78,1,0))</f>
        <v/>
      </c>
      <c r="AA92" t="str">
        <f>IF(AA78="","",IF(AA78=$C78,1,0))</f>
        <v/>
      </c>
    </row>
    <row r="93" spans="1:27" x14ac:dyDescent="0.25">
      <c r="A93">
        <f t="shared" si="54"/>
        <v>2007</v>
      </c>
      <c r="E93">
        <f t="shared" ref="E93:E100" si="55">IF(E79="","",IF(E79=$B79,1,0))</f>
        <v>0</v>
      </c>
      <c r="F93" t="str">
        <f t="shared" ref="F93:F100" si="56">IF(F79="","",IF(F79=$C79,1,0))</f>
        <v/>
      </c>
      <c r="H93">
        <f t="shared" ref="H93:H100" ca="1" si="57">IF(H79="","",IF(H79=$B79,1,0))</f>
        <v>1</v>
      </c>
      <c r="I93" t="str">
        <f t="shared" ref="I93:I100" si="58">IF(I79="","",IF(I79=$C79,1,0))</f>
        <v/>
      </c>
      <c r="K93">
        <f t="shared" ref="K93:K100" ca="1" si="59">IF(K79="","",IF(K79=$B79,1,0))</f>
        <v>1</v>
      </c>
      <c r="L93" t="str">
        <f t="shared" ref="L93:L100" si="60">IF(L79="","",IF(L79=$C79,1,0))</f>
        <v/>
      </c>
      <c r="N93">
        <f t="shared" ref="N93:N100" ca="1" si="61">IF(N79="","",IF(N79=$B79,1,0))</f>
        <v>0</v>
      </c>
      <c r="O93" t="str">
        <f t="shared" ref="O93:O100" si="62">IF(O79="","",IF(O79=$C79,1,0))</f>
        <v/>
      </c>
      <c r="Q93">
        <f t="shared" ref="Q93:Q100" ca="1" si="63">IF(Q79="","",IF(Q79=$B79,1,0))</f>
        <v>1</v>
      </c>
      <c r="R93" t="str">
        <f t="shared" ref="R93:R100" si="64">IF(R79="","",IF(R79=$C79,1,0))</f>
        <v/>
      </c>
      <c r="T93">
        <f t="shared" ref="T93:T100" ca="1" si="65">IF(T79="","",IF(T79=$B79,1,0))</f>
        <v>1</v>
      </c>
      <c r="U93" t="str">
        <f t="shared" ref="U93:U100" si="66">IF(U79="","",IF(U79=$C79,1,0))</f>
        <v/>
      </c>
      <c r="W93">
        <f t="shared" ref="W93:W100" ca="1" si="67">IF(W79="","",IF(W79=$B79,1,0))</f>
        <v>1</v>
      </c>
      <c r="X93" t="str">
        <f t="shared" ref="X93:X100" si="68">IF(X79="","",IF(X79=$C79,1,0))</f>
        <v/>
      </c>
      <c r="Z93">
        <f t="shared" ref="Z93:Z100" si="69">IF(Z79="","",IF(Z79=$B79,1,0))</f>
        <v>0</v>
      </c>
      <c r="AA93" t="str">
        <f t="shared" ref="AA93:AA100" si="70">IF(AA79="","",IF(AA79=$C79,1,0))</f>
        <v/>
      </c>
    </row>
    <row r="94" spans="1:27" x14ac:dyDescent="0.25">
      <c r="A94">
        <f t="shared" si="54"/>
        <v>2008</v>
      </c>
      <c r="E94">
        <f t="shared" si="55"/>
        <v>0</v>
      </c>
      <c r="F94" t="str">
        <f t="shared" si="56"/>
        <v/>
      </c>
      <c r="H94">
        <f t="shared" ca="1" si="57"/>
        <v>1</v>
      </c>
      <c r="I94" t="str">
        <f t="shared" si="58"/>
        <v/>
      </c>
      <c r="K94">
        <f t="shared" ca="1" si="59"/>
        <v>1</v>
      </c>
      <c r="L94" t="str">
        <f t="shared" si="60"/>
        <v/>
      </c>
      <c r="N94">
        <f t="shared" ca="1" si="61"/>
        <v>0</v>
      </c>
      <c r="O94" t="str">
        <f t="shared" si="62"/>
        <v/>
      </c>
      <c r="Q94">
        <f t="shared" ca="1" si="63"/>
        <v>1</v>
      </c>
      <c r="R94" t="str">
        <f t="shared" si="64"/>
        <v/>
      </c>
      <c r="T94">
        <f t="shared" ca="1" si="65"/>
        <v>1</v>
      </c>
      <c r="U94" t="str">
        <f t="shared" si="66"/>
        <v/>
      </c>
      <c r="W94">
        <f t="shared" ca="1" si="67"/>
        <v>0</v>
      </c>
      <c r="X94" t="str">
        <f t="shared" si="68"/>
        <v/>
      </c>
      <c r="Z94">
        <f t="shared" si="69"/>
        <v>1</v>
      </c>
      <c r="AA94" t="str">
        <f t="shared" si="70"/>
        <v/>
      </c>
    </row>
    <row r="95" spans="1:27" x14ac:dyDescent="0.25">
      <c r="A95">
        <f t="shared" si="54"/>
        <v>2009</v>
      </c>
      <c r="E95">
        <f t="shared" si="55"/>
        <v>1</v>
      </c>
      <c r="F95" t="str">
        <f t="shared" si="56"/>
        <v/>
      </c>
      <c r="H95">
        <f t="shared" ca="1" si="57"/>
        <v>1</v>
      </c>
      <c r="I95" t="str">
        <f t="shared" si="58"/>
        <v/>
      </c>
      <c r="K95">
        <f t="shared" ca="1" si="59"/>
        <v>1</v>
      </c>
      <c r="L95" t="str">
        <f t="shared" si="60"/>
        <v/>
      </c>
      <c r="N95">
        <f t="shared" ca="1" si="61"/>
        <v>1</v>
      </c>
      <c r="O95" t="str">
        <f t="shared" si="62"/>
        <v/>
      </c>
      <c r="Q95">
        <f t="shared" ca="1" si="63"/>
        <v>1</v>
      </c>
      <c r="R95" t="str">
        <f t="shared" si="64"/>
        <v/>
      </c>
      <c r="T95">
        <f t="shared" ca="1" si="65"/>
        <v>1</v>
      </c>
      <c r="U95" t="str">
        <f t="shared" si="66"/>
        <v/>
      </c>
      <c r="W95">
        <f t="shared" ca="1" si="67"/>
        <v>0</v>
      </c>
      <c r="X95" t="str">
        <f t="shared" si="68"/>
        <v/>
      </c>
      <c r="Z95" t="str">
        <f t="shared" si="69"/>
        <v/>
      </c>
      <c r="AA95" t="str">
        <f t="shared" si="70"/>
        <v/>
      </c>
    </row>
    <row r="96" spans="1:27" x14ac:dyDescent="0.25">
      <c r="A96">
        <f t="shared" si="54"/>
        <v>2010</v>
      </c>
      <c r="E96">
        <f t="shared" si="55"/>
        <v>1</v>
      </c>
      <c r="F96" t="str">
        <f t="shared" si="56"/>
        <v/>
      </c>
      <c r="H96">
        <f t="shared" ca="1" si="57"/>
        <v>0</v>
      </c>
      <c r="I96" t="str">
        <f t="shared" si="58"/>
        <v/>
      </c>
      <c r="K96">
        <f t="shared" ca="1" si="59"/>
        <v>0</v>
      </c>
      <c r="L96" t="str">
        <f t="shared" si="60"/>
        <v/>
      </c>
      <c r="N96">
        <f t="shared" ca="1" si="61"/>
        <v>0</v>
      </c>
      <c r="O96" t="str">
        <f t="shared" si="62"/>
        <v/>
      </c>
      <c r="Q96">
        <f t="shared" ca="1" si="63"/>
        <v>1</v>
      </c>
      <c r="R96" t="str">
        <f t="shared" si="64"/>
        <v/>
      </c>
      <c r="T96">
        <f t="shared" ca="1" si="65"/>
        <v>1</v>
      </c>
      <c r="U96" t="str">
        <f t="shared" si="66"/>
        <v/>
      </c>
      <c r="W96">
        <f t="shared" ca="1" si="67"/>
        <v>1</v>
      </c>
      <c r="X96" t="str">
        <f t="shared" si="68"/>
        <v/>
      </c>
      <c r="Z96" t="str">
        <f t="shared" si="69"/>
        <v/>
      </c>
      <c r="AA96" t="str">
        <f t="shared" si="70"/>
        <v/>
      </c>
    </row>
    <row r="97" spans="1:27" x14ac:dyDescent="0.25">
      <c r="A97">
        <f t="shared" si="54"/>
        <v>2011</v>
      </c>
      <c r="E97">
        <f t="shared" si="55"/>
        <v>0</v>
      </c>
      <c r="F97" t="str">
        <f t="shared" si="56"/>
        <v/>
      </c>
      <c r="H97">
        <f t="shared" ca="1" si="57"/>
        <v>1</v>
      </c>
      <c r="I97" t="str">
        <f t="shared" si="58"/>
        <v/>
      </c>
      <c r="K97">
        <f t="shared" ca="1" si="59"/>
        <v>1</v>
      </c>
      <c r="L97" t="str">
        <f t="shared" si="60"/>
        <v/>
      </c>
      <c r="N97">
        <f t="shared" ca="1" si="61"/>
        <v>0</v>
      </c>
      <c r="O97" t="str">
        <f t="shared" si="62"/>
        <v/>
      </c>
      <c r="Q97">
        <f t="shared" ca="1" si="63"/>
        <v>1</v>
      </c>
      <c r="R97" t="str">
        <f t="shared" si="64"/>
        <v/>
      </c>
      <c r="T97">
        <f t="shared" ca="1" si="65"/>
        <v>1</v>
      </c>
      <c r="U97" t="str">
        <f t="shared" si="66"/>
        <v/>
      </c>
      <c r="W97">
        <f t="shared" ca="1" si="67"/>
        <v>0</v>
      </c>
      <c r="X97" t="str">
        <f t="shared" si="68"/>
        <v/>
      </c>
      <c r="Z97" t="str">
        <f t="shared" si="69"/>
        <v/>
      </c>
      <c r="AA97" t="str">
        <f t="shared" si="70"/>
        <v/>
      </c>
    </row>
    <row r="98" spans="1:27" x14ac:dyDescent="0.25">
      <c r="A98">
        <f t="shared" si="54"/>
        <v>2012</v>
      </c>
      <c r="E98">
        <f t="shared" si="55"/>
        <v>1</v>
      </c>
      <c r="F98" t="str">
        <f t="shared" si="56"/>
        <v/>
      </c>
      <c r="H98">
        <f t="shared" ca="1" si="57"/>
        <v>0</v>
      </c>
      <c r="I98" t="str">
        <f t="shared" si="58"/>
        <v/>
      </c>
      <c r="K98">
        <f t="shared" ca="1" si="59"/>
        <v>1</v>
      </c>
      <c r="L98" t="str">
        <f t="shared" si="60"/>
        <v/>
      </c>
      <c r="N98">
        <f t="shared" ca="1" si="61"/>
        <v>1</v>
      </c>
      <c r="O98" t="str">
        <f t="shared" si="62"/>
        <v/>
      </c>
      <c r="Q98">
        <f t="shared" ca="1" si="63"/>
        <v>1</v>
      </c>
      <c r="R98" t="str">
        <f t="shared" si="64"/>
        <v/>
      </c>
      <c r="T98">
        <f t="shared" ca="1" si="65"/>
        <v>1</v>
      </c>
      <c r="U98" t="str">
        <f t="shared" si="66"/>
        <v/>
      </c>
      <c r="W98">
        <f t="shared" ca="1" si="67"/>
        <v>0</v>
      </c>
      <c r="X98" t="str">
        <f t="shared" si="68"/>
        <v/>
      </c>
      <c r="Z98">
        <f t="shared" si="69"/>
        <v>0</v>
      </c>
      <c r="AA98" t="str">
        <f t="shared" si="70"/>
        <v/>
      </c>
    </row>
    <row r="99" spans="1:27" x14ac:dyDescent="0.25">
      <c r="A99">
        <f t="shared" si="54"/>
        <v>2013</v>
      </c>
      <c r="E99">
        <f t="shared" si="55"/>
        <v>0</v>
      </c>
      <c r="F99" t="str">
        <f t="shared" si="56"/>
        <v/>
      </c>
      <c r="H99">
        <f t="shared" ca="1" si="57"/>
        <v>0</v>
      </c>
      <c r="I99" t="str">
        <f t="shared" si="58"/>
        <v/>
      </c>
      <c r="K99">
        <f t="shared" ca="1" si="59"/>
        <v>0</v>
      </c>
      <c r="L99" t="str">
        <f t="shared" si="60"/>
        <v/>
      </c>
      <c r="N99">
        <f t="shared" ca="1" si="61"/>
        <v>0</v>
      </c>
      <c r="O99" t="str">
        <f t="shared" si="62"/>
        <v/>
      </c>
      <c r="Q99">
        <f t="shared" ca="1" si="63"/>
        <v>0</v>
      </c>
      <c r="R99" t="str">
        <f t="shared" si="64"/>
        <v/>
      </c>
      <c r="T99">
        <f t="shared" ca="1" si="65"/>
        <v>0</v>
      </c>
      <c r="U99" t="str">
        <f t="shared" si="66"/>
        <v/>
      </c>
      <c r="W99">
        <f t="shared" ca="1" si="67"/>
        <v>0</v>
      </c>
      <c r="X99" t="str">
        <f t="shared" si="68"/>
        <v/>
      </c>
      <c r="Z99">
        <f t="shared" si="69"/>
        <v>0</v>
      </c>
      <c r="AA99" t="str">
        <f t="shared" si="70"/>
        <v/>
      </c>
    </row>
    <row r="100" spans="1:27" x14ac:dyDescent="0.25">
      <c r="A100">
        <f t="shared" si="54"/>
        <v>2014</v>
      </c>
      <c r="E100">
        <f t="shared" si="55"/>
        <v>0</v>
      </c>
      <c r="F100" t="str">
        <f t="shared" si="56"/>
        <v/>
      </c>
      <c r="H100">
        <f t="shared" ca="1" si="57"/>
        <v>0</v>
      </c>
      <c r="I100" t="str">
        <f t="shared" si="58"/>
        <v/>
      </c>
      <c r="K100">
        <f t="shared" ca="1" si="59"/>
        <v>1</v>
      </c>
      <c r="L100" t="str">
        <f t="shared" si="60"/>
        <v/>
      </c>
      <c r="N100">
        <f t="shared" ca="1" si="61"/>
        <v>1</v>
      </c>
      <c r="O100" t="str">
        <f t="shared" si="62"/>
        <v/>
      </c>
      <c r="Q100">
        <f t="shared" ca="1" si="63"/>
        <v>1</v>
      </c>
      <c r="R100" t="str">
        <f t="shared" si="64"/>
        <v/>
      </c>
      <c r="T100">
        <f t="shared" ca="1" si="65"/>
        <v>1</v>
      </c>
      <c r="U100" t="str">
        <f t="shared" si="66"/>
        <v/>
      </c>
      <c r="W100">
        <f t="shared" ca="1" si="67"/>
        <v>1</v>
      </c>
      <c r="X100" t="str">
        <f t="shared" si="68"/>
        <v/>
      </c>
      <c r="Z100">
        <f t="shared" si="69"/>
        <v>1</v>
      </c>
      <c r="AA100" t="str">
        <f t="shared" si="70"/>
        <v/>
      </c>
    </row>
  </sheetData>
  <mergeCells count="2">
    <mergeCell ref="Z1:AA1"/>
    <mergeCell ref="B1:C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38C29-7569-4165-944E-18F699CCF8B2}">
  <dimension ref="A3:C12"/>
  <sheetViews>
    <sheetView workbookViewId="0">
      <selection activeCell="B6" sqref="B6"/>
    </sheetView>
  </sheetViews>
  <sheetFormatPr defaultRowHeight="15" x14ac:dyDescent="0.25"/>
  <sheetData>
    <row r="3" spans="1:3" x14ac:dyDescent="0.25">
      <c r="B3" t="s">
        <v>311</v>
      </c>
      <c r="C3" t="s">
        <v>312</v>
      </c>
    </row>
    <row r="4" spans="1:3" x14ac:dyDescent="0.25">
      <c r="A4" t="s">
        <v>308</v>
      </c>
      <c r="B4" t="s">
        <v>309</v>
      </c>
      <c r="C4" t="s">
        <v>310</v>
      </c>
    </row>
    <row r="5" spans="1:3" x14ac:dyDescent="0.25">
      <c r="A5">
        <v>2010</v>
      </c>
      <c r="B5">
        <v>0</v>
      </c>
      <c r="C5">
        <v>0</v>
      </c>
    </row>
    <row r="6" spans="1:3" x14ac:dyDescent="0.25">
      <c r="A6">
        <v>2011</v>
      </c>
      <c r="B6">
        <v>-6.8941328208893538E-4</v>
      </c>
      <c r="C6">
        <v>-6.8581890081986785E-4</v>
      </c>
    </row>
    <row r="7" spans="1:3" x14ac:dyDescent="0.25">
      <c r="A7">
        <v>2012</v>
      </c>
      <c r="B7">
        <v>-2.0646629855036736E-3</v>
      </c>
      <c r="C7">
        <v>-2.0009311847388744E-3</v>
      </c>
    </row>
    <row r="8" spans="1:3" x14ac:dyDescent="0.25">
      <c r="A8">
        <v>2013</v>
      </c>
      <c r="B8">
        <v>2.2030628751963377E-3</v>
      </c>
      <c r="C8">
        <v>2.2008123341947794E-3</v>
      </c>
    </row>
    <row r="9" spans="1:3" x14ac:dyDescent="0.25">
      <c r="A9">
        <v>2014</v>
      </c>
      <c r="B9">
        <v>2.9798902687616646E-4</v>
      </c>
      <c r="C9">
        <v>1.8939911387860775E-4</v>
      </c>
    </row>
    <row r="10" spans="1:3" x14ac:dyDescent="0.25">
      <c r="A10">
        <v>2015</v>
      </c>
      <c r="B10">
        <v>9.3840586487203836E-5</v>
      </c>
      <c r="C10">
        <v>0</v>
      </c>
    </row>
    <row r="11" spans="1:3" x14ac:dyDescent="0.25">
      <c r="A11">
        <v>2016</v>
      </c>
      <c r="B11">
        <v>5.4276664741337299E-4</v>
      </c>
      <c r="C11">
        <v>5.6891998974606395E-4</v>
      </c>
    </row>
    <row r="12" spans="1:3" x14ac:dyDescent="0.25">
      <c r="A12">
        <v>2017</v>
      </c>
      <c r="B12">
        <v>3.7238300137687474E-5</v>
      </c>
      <c r="C1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8B140-CF20-4128-A57D-C1762CC7F878}">
  <dimension ref="A1:I100"/>
  <sheetViews>
    <sheetView workbookViewId="0">
      <selection activeCell="E1" sqref="E1"/>
    </sheetView>
  </sheetViews>
  <sheetFormatPr defaultRowHeight="15" x14ac:dyDescent="0.25"/>
  <cols>
    <col min="23" max="23" width="9.140625" customWidth="1"/>
  </cols>
  <sheetData>
    <row r="1" spans="1:9" x14ac:dyDescent="0.25">
      <c r="B1" s="35" t="s">
        <v>2</v>
      </c>
      <c r="C1" s="35"/>
      <c r="E1" s="21" t="s">
        <v>313</v>
      </c>
      <c r="F1" s="21"/>
      <c r="H1" s="21" t="s">
        <v>316</v>
      </c>
      <c r="I1" s="21"/>
    </row>
    <row r="2" spans="1:9" x14ac:dyDescent="0.25">
      <c r="B2" t="s">
        <v>0</v>
      </c>
      <c r="C2" t="s">
        <v>1</v>
      </c>
      <c r="E2" t="s">
        <v>0</v>
      </c>
      <c r="H2" t="s">
        <v>0</v>
      </c>
    </row>
    <row r="3" spans="1:9" x14ac:dyDescent="0.25">
      <c r="A3">
        <v>2005</v>
      </c>
      <c r="B3" s="23">
        <f>'Blanchard &amp; Quah'!B3</f>
        <v>0.19</v>
      </c>
      <c r="C3" s="23">
        <f>'Blanchard &amp; Quah'!C3</f>
        <v>0.44</v>
      </c>
      <c r="E3" s="22"/>
      <c r="H3" s="22"/>
    </row>
    <row r="4" spans="1:9" x14ac:dyDescent="0.25">
      <c r="A4">
        <f>A3+1</f>
        <v>2006</v>
      </c>
      <c r="B4" s="23">
        <f>'Blanchard &amp; Quah'!B4</f>
        <v>0.27960000000000002</v>
      </c>
      <c r="C4" s="23">
        <f>'Blanchard &amp; Quah'!C4</f>
        <v>0.50729999999999997</v>
      </c>
      <c r="E4" s="22"/>
      <c r="H4" s="22"/>
    </row>
    <row r="5" spans="1:9" x14ac:dyDescent="0.25">
      <c r="A5">
        <f t="shared" ref="A5:A12" si="0">A4+1</f>
        <v>2007</v>
      </c>
      <c r="B5" s="23">
        <f>'Blanchard &amp; Quah'!B5</f>
        <v>0.24380000000000002</v>
      </c>
      <c r="C5" s="23">
        <f>'Blanchard &amp; Quah'!C5</f>
        <v>0.54700000000000004</v>
      </c>
      <c r="E5" s="22"/>
      <c r="H5" s="22"/>
    </row>
    <row r="6" spans="1:9" x14ac:dyDescent="0.25">
      <c r="A6">
        <f t="shared" si="0"/>
        <v>2008</v>
      </c>
      <c r="B6" s="23">
        <f>'Blanchard &amp; Quah'!B6</f>
        <v>0.18961600000000001</v>
      </c>
      <c r="C6" s="23">
        <f>'Blanchard &amp; Quah'!C6</f>
        <v>0.58000000000000007</v>
      </c>
      <c r="E6" s="22"/>
      <c r="H6" s="22"/>
    </row>
    <row r="7" spans="1:9" x14ac:dyDescent="0.25">
      <c r="A7">
        <f t="shared" si="0"/>
        <v>2009</v>
      </c>
      <c r="B7" s="23">
        <f>'Blanchard &amp; Quah'!B7</f>
        <v>-3.5000000000000003E-2</v>
      </c>
      <c r="C7" s="23">
        <f>'Blanchard &amp; Quah'!C7</f>
        <v>0.53310000000000002</v>
      </c>
      <c r="E7" s="22"/>
      <c r="H7" s="22"/>
    </row>
    <row r="8" spans="1:9" x14ac:dyDescent="0.25">
      <c r="A8">
        <f t="shared" si="0"/>
        <v>2010</v>
      </c>
      <c r="B8" s="23">
        <f>'Blanchard &amp; Quah'!B8</f>
        <v>0.26990000000000003</v>
      </c>
      <c r="C8" s="23">
        <f>'Blanchard &amp; Quah'!C8</f>
        <v>0.64800000000000002</v>
      </c>
      <c r="E8" s="22"/>
      <c r="H8" s="22"/>
    </row>
    <row r="9" spans="1:9" x14ac:dyDescent="0.25">
      <c r="A9">
        <f t="shared" si="0"/>
        <v>2011</v>
      </c>
      <c r="B9" s="23">
        <f>'Blanchard &amp; Quah'!B9</f>
        <v>0.1996</v>
      </c>
      <c r="C9" s="23">
        <f>'Blanchard &amp; Quah'!C9</f>
        <v>0.64300000000000002</v>
      </c>
      <c r="E9" s="22">
        <f>'Data Alves et al'!C6</f>
        <v>-6.8581890081986785E-4</v>
      </c>
      <c r="H9" s="22">
        <f>'Data Alves et al'!B6</f>
        <v>-6.8941328208893538E-4</v>
      </c>
    </row>
    <row r="10" spans="1:9" x14ac:dyDescent="0.25">
      <c r="A10">
        <f t="shared" si="0"/>
        <v>2012</v>
      </c>
      <c r="B10" s="23">
        <f>'Blanchard &amp; Quah'!B10</f>
        <v>0.13240000000000002</v>
      </c>
      <c r="C10" s="23">
        <f>'Blanchard &amp; Quah'!C10</f>
        <v>0.37659999999999999</v>
      </c>
      <c r="E10" s="22">
        <f>'Data Alves et al'!C7</f>
        <v>-2.0009311847388744E-3</v>
      </c>
      <c r="H10" s="22">
        <f>'Data Alves et al'!B7</f>
        <v>-2.0646629855036736E-3</v>
      </c>
    </row>
    <row r="11" spans="1:9" x14ac:dyDescent="0.25">
      <c r="A11">
        <f t="shared" si="0"/>
        <v>2013</v>
      </c>
      <c r="B11" s="23">
        <f>'Blanchard &amp; Quah'!B11</f>
        <v>0.26180000000000003</v>
      </c>
      <c r="C11" s="23">
        <f>'Blanchard &amp; Quah'!C11</f>
        <v>0.41839999999999999</v>
      </c>
      <c r="E11" s="22">
        <f>'Data Alves et al'!C8</f>
        <v>2.2008123341947794E-3</v>
      </c>
      <c r="H11" s="22">
        <f>'Data Alves et al'!B8</f>
        <v>2.2030628751963377E-3</v>
      </c>
    </row>
    <row r="12" spans="1:9" x14ac:dyDescent="0.25">
      <c r="A12">
        <f t="shared" si="0"/>
        <v>2014</v>
      </c>
      <c r="B12" s="23">
        <f>'Blanchard &amp; Quah'!B12</f>
        <v>0.16620000000000001</v>
      </c>
      <c r="C12" s="23">
        <f>'Blanchard &amp; Quah'!C12</f>
        <v>0.47720000000000001</v>
      </c>
      <c r="E12" s="22">
        <f>'Data Alves et al'!C9</f>
        <v>1.8939911387860775E-4</v>
      </c>
      <c r="H12" s="22">
        <f>'Data Alves et al'!B9</f>
        <v>2.9798902687616646E-4</v>
      </c>
    </row>
    <row r="14" spans="1:9" x14ac:dyDescent="0.25">
      <c r="A14" t="s">
        <v>3</v>
      </c>
    </row>
    <row r="15" spans="1:9" x14ac:dyDescent="0.25">
      <c r="A15" t="s">
        <v>315</v>
      </c>
    </row>
    <row r="16" spans="1:9" x14ac:dyDescent="0.25">
      <c r="A16" t="s">
        <v>314</v>
      </c>
    </row>
    <row r="19" spans="1:8" x14ac:dyDescent="0.25">
      <c r="A19" t="s">
        <v>6</v>
      </c>
      <c r="B19">
        <f>AVERAGE(B3:B12)</f>
        <v>0.18979160000000003</v>
      </c>
      <c r="C19">
        <f>AVERAGE(C3:C12)</f>
        <v>0.51706000000000008</v>
      </c>
      <c r="E19">
        <f t="shared" ref="E19" si="1">AVERAGE(E3:E12)</f>
        <v>-7.4134659371338785E-5</v>
      </c>
      <c r="H19">
        <f t="shared" ref="H19" si="2">AVERAGE(H3:H12)</f>
        <v>-6.3256091380026191E-5</v>
      </c>
    </row>
    <row r="20" spans="1:8" x14ac:dyDescent="0.25">
      <c r="A20" t="s">
        <v>7</v>
      </c>
      <c r="B20">
        <f>STDEV(B3:B12)</f>
        <v>9.2534031667873995E-2</v>
      </c>
      <c r="C20">
        <f>STDEV(C3:C12)</f>
        <v>9.1412632241574227E-2</v>
      </c>
      <c r="E20">
        <f>STDEV(E3:E12)</f>
        <v>1.7636643987811046E-3</v>
      </c>
      <c r="H20">
        <f>STDEV(H3:H12)</f>
        <v>1.7948446615282919E-3</v>
      </c>
    </row>
    <row r="21" spans="1:8" x14ac:dyDescent="0.25">
      <c r="A21" t="s">
        <v>8</v>
      </c>
      <c r="B21">
        <f>MAX(B3:B12)</f>
        <v>0.27960000000000002</v>
      </c>
      <c r="C21">
        <f>MAX(C3:C12)</f>
        <v>0.64800000000000002</v>
      </c>
      <c r="E21">
        <f t="shared" ref="E21" si="3">MAX(E3:E12)</f>
        <v>2.2008123341947794E-3</v>
      </c>
      <c r="H21">
        <f t="shared" ref="H21" si="4">MAX(H3:H12)</f>
        <v>2.2030628751963377E-3</v>
      </c>
    </row>
    <row r="22" spans="1:8" x14ac:dyDescent="0.25">
      <c r="A22" t="s">
        <v>9</v>
      </c>
      <c r="B22">
        <f>MIN(B3:B12)</f>
        <v>-3.5000000000000003E-2</v>
      </c>
      <c r="C22">
        <f>MIN(C3:C12)</f>
        <v>0.37659999999999999</v>
      </c>
      <c r="E22">
        <f t="shared" ref="E22" si="5">MIN(E3:E12)</f>
        <v>-2.0009311847388744E-3</v>
      </c>
      <c r="H22">
        <f t="shared" ref="H22" si="6">MIN(H3:H12)</f>
        <v>-2.0646629855036736E-3</v>
      </c>
    </row>
    <row r="23" spans="1:8" x14ac:dyDescent="0.25">
      <c r="A23" t="s">
        <v>447</v>
      </c>
      <c r="E23" s="6">
        <f>SUM(E92:E100)/COUNT(E92:E100)</f>
        <v>0.33333333333333331</v>
      </c>
      <c r="F23" s="20"/>
      <c r="H23" s="6">
        <f>SUM(H92:H100)/COUNT(H92:H100)</f>
        <v>0.33333333333333331</v>
      </c>
    </row>
    <row r="24" spans="1:8" x14ac:dyDescent="0.25">
      <c r="A24" t="s">
        <v>317</v>
      </c>
      <c r="E24" s="24">
        <f>CORREL(E3:E12,$B3:$B12)</f>
        <v>0.8981527598484832</v>
      </c>
      <c r="H24" s="24">
        <f>CORREL(H3:H12,$B3:$B12)</f>
        <v>0.88663513344167533</v>
      </c>
    </row>
    <row r="25" spans="1:8" x14ac:dyDescent="0.25">
      <c r="A25" t="s">
        <v>318</v>
      </c>
      <c r="E25" s="6" t="e">
        <f>CORREL(E63:E72,$B63:$B72)</f>
        <v>#N/A</v>
      </c>
      <c r="H25" s="6" t="e">
        <f>CORREL(H63:H72,$B63:$B72)</f>
        <v>#N/A</v>
      </c>
    </row>
    <row r="60" spans="1:9" x14ac:dyDescent="0.25">
      <c r="A60" t="s">
        <v>319</v>
      </c>
    </row>
    <row r="62" spans="1:9" x14ac:dyDescent="0.25">
      <c r="B62" t="str">
        <f>B2</f>
        <v>Demand</v>
      </c>
      <c r="C62" t="str">
        <f>C2</f>
        <v>Productivity</v>
      </c>
      <c r="E62" t="str">
        <f>E2</f>
        <v>Demand</v>
      </c>
      <c r="F62">
        <f>F2</f>
        <v>0</v>
      </c>
      <c r="H62" t="str">
        <f>H2</f>
        <v>Demand</v>
      </c>
      <c r="I62">
        <f>I2</f>
        <v>0</v>
      </c>
    </row>
    <row r="63" spans="1:9" x14ac:dyDescent="0.25">
      <c r="A63">
        <f t="shared" ref="A63:A72" si="7">A3</f>
        <v>2005</v>
      </c>
      <c r="B63">
        <f t="shared" ref="B63:C72" si="8">RANK(B3,B$3:B$12)</f>
        <v>6</v>
      </c>
      <c r="C63">
        <f t="shared" si="8"/>
        <v>8</v>
      </c>
      <c r="E63" t="e">
        <f t="shared" ref="E63:F72" si="9">RANK(E3,E$3:E$12)</f>
        <v>#N/A</v>
      </c>
      <c r="F63" t="e">
        <f t="shared" si="9"/>
        <v>#N/A</v>
      </c>
      <c r="H63" t="e">
        <f>RANK(H3,H$3:H$12)</f>
        <v>#N/A</v>
      </c>
      <c r="I63" t="e">
        <f>RANK(I3,I$3:I$12)</f>
        <v>#N/A</v>
      </c>
    </row>
    <row r="64" spans="1:9" x14ac:dyDescent="0.25">
      <c r="A64">
        <f t="shared" si="7"/>
        <v>2006</v>
      </c>
      <c r="B64">
        <f t="shared" si="8"/>
        <v>1</v>
      </c>
      <c r="C64">
        <f t="shared" si="8"/>
        <v>6</v>
      </c>
      <c r="E64" t="e">
        <f t="shared" si="9"/>
        <v>#N/A</v>
      </c>
      <c r="F64" t="e">
        <f t="shared" si="9"/>
        <v>#N/A</v>
      </c>
      <c r="H64" t="e">
        <f t="shared" ref="H64:I64" si="10">RANK(H4,H$3:H$12)</f>
        <v>#N/A</v>
      </c>
      <c r="I64" t="e">
        <f t="shared" si="10"/>
        <v>#N/A</v>
      </c>
    </row>
    <row r="65" spans="1:9" x14ac:dyDescent="0.25">
      <c r="A65">
        <f t="shared" si="7"/>
        <v>2007</v>
      </c>
      <c r="B65">
        <f t="shared" si="8"/>
        <v>4</v>
      </c>
      <c r="C65">
        <f t="shared" si="8"/>
        <v>4</v>
      </c>
      <c r="E65" t="e">
        <f t="shared" si="9"/>
        <v>#N/A</v>
      </c>
      <c r="F65" t="e">
        <f t="shared" si="9"/>
        <v>#N/A</v>
      </c>
      <c r="H65" t="e">
        <f t="shared" ref="H65:I65" si="11">RANK(H5,H$3:H$12)</f>
        <v>#N/A</v>
      </c>
      <c r="I65" t="e">
        <f t="shared" si="11"/>
        <v>#N/A</v>
      </c>
    </row>
    <row r="66" spans="1:9" x14ac:dyDescent="0.25">
      <c r="A66">
        <f t="shared" si="7"/>
        <v>2008</v>
      </c>
      <c r="B66">
        <f t="shared" si="8"/>
        <v>7</v>
      </c>
      <c r="C66">
        <f t="shared" si="8"/>
        <v>3</v>
      </c>
      <c r="E66" t="e">
        <f t="shared" si="9"/>
        <v>#N/A</v>
      </c>
      <c r="F66" t="e">
        <f t="shared" si="9"/>
        <v>#N/A</v>
      </c>
      <c r="H66" t="e">
        <f t="shared" ref="H66:I66" si="12">RANK(H6,H$3:H$12)</f>
        <v>#N/A</v>
      </c>
      <c r="I66" t="e">
        <f t="shared" si="12"/>
        <v>#N/A</v>
      </c>
    </row>
    <row r="67" spans="1:9" x14ac:dyDescent="0.25">
      <c r="A67">
        <f t="shared" si="7"/>
        <v>2009</v>
      </c>
      <c r="B67">
        <f t="shared" si="8"/>
        <v>10</v>
      </c>
      <c r="C67">
        <f t="shared" si="8"/>
        <v>5</v>
      </c>
      <c r="E67" t="e">
        <f t="shared" si="9"/>
        <v>#N/A</v>
      </c>
      <c r="F67" t="e">
        <f t="shared" si="9"/>
        <v>#N/A</v>
      </c>
      <c r="H67" t="e">
        <f t="shared" ref="H67:I67" si="13">RANK(H7,H$3:H$12)</f>
        <v>#N/A</v>
      </c>
      <c r="I67" t="e">
        <f t="shared" si="13"/>
        <v>#N/A</v>
      </c>
    </row>
    <row r="68" spans="1:9" x14ac:dyDescent="0.25">
      <c r="A68">
        <f t="shared" si="7"/>
        <v>2010</v>
      </c>
      <c r="B68">
        <f t="shared" si="8"/>
        <v>2</v>
      </c>
      <c r="C68">
        <f t="shared" si="8"/>
        <v>1</v>
      </c>
      <c r="E68" t="e">
        <f t="shared" si="9"/>
        <v>#N/A</v>
      </c>
      <c r="F68" t="e">
        <f t="shared" si="9"/>
        <v>#N/A</v>
      </c>
      <c r="H68" t="e">
        <f t="shared" ref="H68:I68" si="14">RANK(H8,H$3:H$12)</f>
        <v>#N/A</v>
      </c>
      <c r="I68" t="e">
        <f t="shared" si="14"/>
        <v>#N/A</v>
      </c>
    </row>
    <row r="69" spans="1:9" x14ac:dyDescent="0.25">
      <c r="A69">
        <f t="shared" si="7"/>
        <v>2011</v>
      </c>
      <c r="B69">
        <f t="shared" si="8"/>
        <v>5</v>
      </c>
      <c r="C69">
        <f t="shared" si="8"/>
        <v>2</v>
      </c>
      <c r="E69">
        <f t="shared" si="9"/>
        <v>3</v>
      </c>
      <c r="F69" t="e">
        <f t="shared" si="9"/>
        <v>#N/A</v>
      </c>
      <c r="H69">
        <f t="shared" ref="H69:I69" si="15">RANK(H9,H$3:H$12)</f>
        <v>3</v>
      </c>
      <c r="I69" t="e">
        <f t="shared" si="15"/>
        <v>#N/A</v>
      </c>
    </row>
    <row r="70" spans="1:9" x14ac:dyDescent="0.25">
      <c r="A70">
        <f t="shared" si="7"/>
        <v>2012</v>
      </c>
      <c r="B70">
        <f t="shared" si="8"/>
        <v>9</v>
      </c>
      <c r="C70">
        <f t="shared" si="8"/>
        <v>10</v>
      </c>
      <c r="E70">
        <f t="shared" si="9"/>
        <v>4</v>
      </c>
      <c r="F70" t="e">
        <f t="shared" si="9"/>
        <v>#N/A</v>
      </c>
      <c r="H70">
        <f t="shared" ref="H70:I70" si="16">RANK(H10,H$3:H$12)</f>
        <v>4</v>
      </c>
      <c r="I70" t="e">
        <f t="shared" si="16"/>
        <v>#N/A</v>
      </c>
    </row>
    <row r="71" spans="1:9" x14ac:dyDescent="0.25">
      <c r="A71">
        <f t="shared" si="7"/>
        <v>2013</v>
      </c>
      <c r="B71">
        <f t="shared" si="8"/>
        <v>3</v>
      </c>
      <c r="C71">
        <f t="shared" si="8"/>
        <v>9</v>
      </c>
      <c r="E71">
        <f t="shared" si="9"/>
        <v>1</v>
      </c>
      <c r="F71" t="e">
        <f t="shared" si="9"/>
        <v>#N/A</v>
      </c>
      <c r="H71">
        <f t="shared" ref="H71:I71" si="17">RANK(H11,H$3:H$12)</f>
        <v>1</v>
      </c>
      <c r="I71" t="e">
        <f t="shared" si="17"/>
        <v>#N/A</v>
      </c>
    </row>
    <row r="72" spans="1:9" x14ac:dyDescent="0.25">
      <c r="A72">
        <f t="shared" si="7"/>
        <v>2014</v>
      </c>
      <c r="B72">
        <f t="shared" si="8"/>
        <v>8</v>
      </c>
      <c r="C72">
        <f t="shared" si="8"/>
        <v>7</v>
      </c>
      <c r="E72">
        <f t="shared" si="9"/>
        <v>2</v>
      </c>
      <c r="F72" t="e">
        <f t="shared" si="9"/>
        <v>#N/A</v>
      </c>
      <c r="H72">
        <f t="shared" ref="H72:I72" si="18">RANK(H12,H$3:H$12)</f>
        <v>2</v>
      </c>
      <c r="I72" t="e">
        <f t="shared" si="18"/>
        <v>#N/A</v>
      </c>
    </row>
    <row r="74" spans="1:9" x14ac:dyDescent="0.25">
      <c r="A74" t="s">
        <v>445</v>
      </c>
    </row>
    <row r="76" spans="1:9" x14ac:dyDescent="0.25">
      <c r="B76" t="str">
        <f>B62</f>
        <v>Demand</v>
      </c>
      <c r="C76" t="str">
        <f>C62</f>
        <v>Productivity</v>
      </c>
      <c r="E76" t="str">
        <f>E62</f>
        <v>Demand</v>
      </c>
      <c r="F76">
        <f>F62</f>
        <v>0</v>
      </c>
      <c r="H76" t="str">
        <f>H62</f>
        <v>Demand</v>
      </c>
      <c r="I76">
        <f>I62</f>
        <v>0</v>
      </c>
    </row>
    <row r="77" spans="1:9" x14ac:dyDescent="0.25">
      <c r="A77">
        <f>A63</f>
        <v>2005</v>
      </c>
    </row>
    <row r="78" spans="1:9" x14ac:dyDescent="0.25">
      <c r="A78">
        <f t="shared" ref="A78:A86" si="19">A64</f>
        <v>2006</v>
      </c>
      <c r="B78">
        <f>IF(B3=0,"",IF(B4="","",SIGN(B4/B3-1)))</f>
        <v>1</v>
      </c>
      <c r="C78">
        <f t="shared" ref="C78:C86" si="20">IF(C3=0,"",IF(C4="","",SIGN(C4/C3-1)))</f>
        <v>1</v>
      </c>
      <c r="E78" t="str">
        <f>IF(E3=0,"",IF(E4="","",SIGN(E4/E3-1)))</f>
        <v/>
      </c>
      <c r="F78" t="str">
        <f t="shared" ref="F78:F86" si="21">IF(F3=0,"",IF(F4="","",SIGN(F4/F3-1)))</f>
        <v/>
      </c>
      <c r="H78" t="str">
        <f>IF(H3=0,"",IF(H4="","",SIGN(H4/H3-1)))</f>
        <v/>
      </c>
      <c r="I78" t="str">
        <f t="shared" ref="I78:I86" si="22">IF(I3=0,"",IF(I4="","",SIGN(I4/I3-1)))</f>
        <v/>
      </c>
    </row>
    <row r="79" spans="1:9" x14ac:dyDescent="0.25">
      <c r="A79">
        <f t="shared" si="19"/>
        <v>2007</v>
      </c>
      <c r="B79">
        <f t="shared" ref="B79:B86" si="23">IF(B4=0,"",IF(B5="","",SIGN(B5/B4-1)))</f>
        <v>-1</v>
      </c>
      <c r="C79">
        <f t="shared" si="20"/>
        <v>1</v>
      </c>
      <c r="E79" t="str">
        <f t="shared" ref="E79:E86" si="24">IF(E4=0,"",IF(E5="","",SIGN(E5/E4-1)))</f>
        <v/>
      </c>
      <c r="F79" t="str">
        <f t="shared" si="21"/>
        <v/>
      </c>
      <c r="H79" t="str">
        <f t="shared" ref="H79" si="25">IF(H4=0,"",IF(H5="","",SIGN(H5/H4-1)))</f>
        <v/>
      </c>
      <c r="I79" t="str">
        <f t="shared" si="22"/>
        <v/>
      </c>
    </row>
    <row r="80" spans="1:9" x14ac:dyDescent="0.25">
      <c r="A80">
        <f t="shared" si="19"/>
        <v>2008</v>
      </c>
      <c r="B80">
        <f t="shared" si="23"/>
        <v>-1</v>
      </c>
      <c r="C80">
        <f t="shared" si="20"/>
        <v>1</v>
      </c>
      <c r="E80" t="str">
        <f t="shared" si="24"/>
        <v/>
      </c>
      <c r="F80" t="str">
        <f t="shared" si="21"/>
        <v/>
      </c>
      <c r="H80" t="str">
        <f t="shared" ref="H80" si="26">IF(H5=0,"",IF(H6="","",SIGN(H6/H5-1)))</f>
        <v/>
      </c>
      <c r="I80" t="str">
        <f t="shared" si="22"/>
        <v/>
      </c>
    </row>
    <row r="81" spans="1:9" x14ac:dyDescent="0.25">
      <c r="A81">
        <f t="shared" si="19"/>
        <v>2009</v>
      </c>
      <c r="B81">
        <f t="shared" si="23"/>
        <v>-1</v>
      </c>
      <c r="C81">
        <f t="shared" si="20"/>
        <v>-1</v>
      </c>
      <c r="E81" t="str">
        <f t="shared" si="24"/>
        <v/>
      </c>
      <c r="F81" t="str">
        <f t="shared" si="21"/>
        <v/>
      </c>
      <c r="H81" t="str">
        <f t="shared" ref="H81" si="27">IF(H6=0,"",IF(H7="","",SIGN(H7/H6-1)))</f>
        <v/>
      </c>
      <c r="I81" t="str">
        <f t="shared" si="22"/>
        <v/>
      </c>
    </row>
    <row r="82" spans="1:9" x14ac:dyDescent="0.25">
      <c r="A82">
        <f t="shared" si="19"/>
        <v>2010</v>
      </c>
      <c r="B82">
        <f t="shared" si="23"/>
        <v>-1</v>
      </c>
      <c r="C82">
        <f t="shared" si="20"/>
        <v>1</v>
      </c>
      <c r="E82" t="str">
        <f t="shared" si="24"/>
        <v/>
      </c>
      <c r="F82" t="str">
        <f t="shared" si="21"/>
        <v/>
      </c>
      <c r="H82" t="str">
        <f t="shared" ref="H82" si="28">IF(H7=0,"",IF(H8="","",SIGN(H8/H7-1)))</f>
        <v/>
      </c>
      <c r="I82" t="str">
        <f t="shared" si="22"/>
        <v/>
      </c>
    </row>
    <row r="83" spans="1:9" x14ac:dyDescent="0.25">
      <c r="A83">
        <f t="shared" si="19"/>
        <v>2011</v>
      </c>
      <c r="B83">
        <f t="shared" si="23"/>
        <v>-1</v>
      </c>
      <c r="C83">
        <f t="shared" si="20"/>
        <v>-1</v>
      </c>
      <c r="E83" t="str">
        <f t="shared" si="24"/>
        <v/>
      </c>
      <c r="F83" t="str">
        <f t="shared" si="21"/>
        <v/>
      </c>
      <c r="H83" t="str">
        <f t="shared" ref="H83" si="29">IF(H8=0,"",IF(H9="","",SIGN(H9/H8-1)))</f>
        <v/>
      </c>
      <c r="I83" t="str">
        <f t="shared" si="22"/>
        <v/>
      </c>
    </row>
    <row r="84" spans="1:9" x14ac:dyDescent="0.25">
      <c r="A84">
        <f t="shared" si="19"/>
        <v>2012</v>
      </c>
      <c r="B84">
        <f t="shared" si="23"/>
        <v>-1</v>
      </c>
      <c r="C84">
        <f t="shared" si="20"/>
        <v>-1</v>
      </c>
      <c r="E84">
        <f t="shared" si="24"/>
        <v>1</v>
      </c>
      <c r="F84" t="str">
        <f t="shared" si="21"/>
        <v/>
      </c>
      <c r="H84">
        <f t="shared" ref="H84" si="30">IF(H9=0,"",IF(H10="","",SIGN(H10/H9-1)))</f>
        <v>1</v>
      </c>
      <c r="I84" t="str">
        <f t="shared" si="22"/>
        <v/>
      </c>
    </row>
    <row r="85" spans="1:9" x14ac:dyDescent="0.25">
      <c r="A85">
        <f t="shared" si="19"/>
        <v>2013</v>
      </c>
      <c r="B85">
        <f t="shared" si="23"/>
        <v>1</v>
      </c>
      <c r="C85">
        <f t="shared" si="20"/>
        <v>1</v>
      </c>
      <c r="E85">
        <f t="shared" si="24"/>
        <v>-1</v>
      </c>
      <c r="F85" t="str">
        <f t="shared" si="21"/>
        <v/>
      </c>
      <c r="H85">
        <f t="shared" ref="H85" si="31">IF(H10=0,"",IF(H11="","",SIGN(H11/H10-1)))</f>
        <v>-1</v>
      </c>
      <c r="I85" t="str">
        <f t="shared" si="22"/>
        <v/>
      </c>
    </row>
    <row r="86" spans="1:9" x14ac:dyDescent="0.25">
      <c r="A86">
        <f t="shared" si="19"/>
        <v>2014</v>
      </c>
      <c r="B86">
        <f t="shared" si="23"/>
        <v>-1</v>
      </c>
      <c r="C86">
        <f t="shared" si="20"/>
        <v>1</v>
      </c>
      <c r="E86">
        <f t="shared" si="24"/>
        <v>-1</v>
      </c>
      <c r="F86" t="str">
        <f t="shared" si="21"/>
        <v/>
      </c>
      <c r="H86">
        <f t="shared" ref="H86" si="32">IF(H11=0,"",IF(H12="","",SIGN(H12/H11-1)))</f>
        <v>-1</v>
      </c>
      <c r="I86" t="str">
        <f t="shared" si="22"/>
        <v/>
      </c>
    </row>
    <row r="88" spans="1:9" x14ac:dyDescent="0.25">
      <c r="A88" t="s">
        <v>446</v>
      </c>
    </row>
    <row r="90" spans="1:9" x14ac:dyDescent="0.25">
      <c r="E90" t="str">
        <f>E76</f>
        <v>Demand</v>
      </c>
      <c r="F90">
        <f>F76</f>
        <v>0</v>
      </c>
      <c r="H90" t="str">
        <f>H76</f>
        <v>Demand</v>
      </c>
    </row>
    <row r="91" spans="1:9" x14ac:dyDescent="0.25">
      <c r="A91">
        <f>A77</f>
        <v>2005</v>
      </c>
    </row>
    <row r="92" spans="1:9" x14ac:dyDescent="0.25">
      <c r="A92">
        <f t="shared" ref="A92:A100" si="33">A78</f>
        <v>2006</v>
      </c>
      <c r="E92" t="str">
        <f>IF(E78="","",IF(E78=$B78,1,0))</f>
        <v/>
      </c>
      <c r="F92" t="str">
        <f>IF(F78="","",IF(F78=$C78,1,0))</f>
        <v/>
      </c>
      <c r="H92" t="str">
        <f>IF(H78="","",IF(H78=$B78,1,0))</f>
        <v/>
      </c>
    </row>
    <row r="93" spans="1:9" x14ac:dyDescent="0.25">
      <c r="A93">
        <f t="shared" si="33"/>
        <v>2007</v>
      </c>
      <c r="E93" t="str">
        <f t="shared" ref="E93:E100" si="34">IF(E79="","",IF(E79=$B79,1,0))</f>
        <v/>
      </c>
      <c r="F93" t="str">
        <f t="shared" ref="F93:F100" si="35">IF(F79="","",IF(F79=$C79,1,0))</f>
        <v/>
      </c>
      <c r="H93" t="str">
        <f t="shared" ref="H93:H100" si="36">IF(H79="","",IF(H79=$B79,1,0))</f>
        <v/>
      </c>
    </row>
    <row r="94" spans="1:9" x14ac:dyDescent="0.25">
      <c r="A94">
        <f t="shared" si="33"/>
        <v>2008</v>
      </c>
      <c r="E94" t="str">
        <f t="shared" si="34"/>
        <v/>
      </c>
      <c r="F94" t="str">
        <f t="shared" si="35"/>
        <v/>
      </c>
      <c r="H94" t="str">
        <f t="shared" si="36"/>
        <v/>
      </c>
    </row>
    <row r="95" spans="1:9" x14ac:dyDescent="0.25">
      <c r="A95">
        <f t="shared" si="33"/>
        <v>2009</v>
      </c>
      <c r="E95" t="str">
        <f t="shared" si="34"/>
        <v/>
      </c>
      <c r="F95" t="str">
        <f t="shared" si="35"/>
        <v/>
      </c>
      <c r="H95" t="str">
        <f t="shared" si="36"/>
        <v/>
      </c>
    </row>
    <row r="96" spans="1:9" x14ac:dyDescent="0.25">
      <c r="A96">
        <f t="shared" si="33"/>
        <v>2010</v>
      </c>
      <c r="E96" t="str">
        <f t="shared" si="34"/>
        <v/>
      </c>
      <c r="F96" t="str">
        <f t="shared" si="35"/>
        <v/>
      </c>
      <c r="H96" t="str">
        <f t="shared" si="36"/>
        <v/>
      </c>
    </row>
    <row r="97" spans="1:8" x14ac:dyDescent="0.25">
      <c r="A97">
        <f t="shared" si="33"/>
        <v>2011</v>
      </c>
      <c r="E97" t="str">
        <f t="shared" si="34"/>
        <v/>
      </c>
      <c r="F97" t="str">
        <f t="shared" si="35"/>
        <v/>
      </c>
      <c r="H97" t="str">
        <f t="shared" si="36"/>
        <v/>
      </c>
    </row>
    <row r="98" spans="1:8" x14ac:dyDescent="0.25">
      <c r="A98">
        <f t="shared" si="33"/>
        <v>2012</v>
      </c>
      <c r="E98">
        <f t="shared" si="34"/>
        <v>0</v>
      </c>
      <c r="F98" t="str">
        <f t="shared" si="35"/>
        <v/>
      </c>
      <c r="H98">
        <f t="shared" si="36"/>
        <v>0</v>
      </c>
    </row>
    <row r="99" spans="1:8" x14ac:dyDescent="0.25">
      <c r="A99">
        <f t="shared" si="33"/>
        <v>2013</v>
      </c>
      <c r="E99">
        <f t="shared" si="34"/>
        <v>0</v>
      </c>
      <c r="F99" t="str">
        <f t="shared" si="35"/>
        <v/>
      </c>
      <c r="H99">
        <f t="shared" si="36"/>
        <v>0</v>
      </c>
    </row>
    <row r="100" spans="1:8" x14ac:dyDescent="0.25">
      <c r="A100">
        <f t="shared" si="33"/>
        <v>2014</v>
      </c>
      <c r="E100">
        <f t="shared" si="34"/>
        <v>1</v>
      </c>
      <c r="F100" t="str">
        <f t="shared" si="35"/>
        <v/>
      </c>
      <c r="H100">
        <f t="shared" si="36"/>
        <v>1</v>
      </c>
    </row>
  </sheetData>
  <mergeCells count="1">
    <mergeCell ref="B1:C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5EC16-73C6-46A2-A43C-807C616BD23B}">
  <dimension ref="A1:CI69"/>
  <sheetViews>
    <sheetView workbookViewId="0">
      <pane xSplit="1" ySplit="6" topLeftCell="BM45" activePane="bottomRight" state="frozen"/>
      <selection pane="topRight" activeCell="B1" sqref="B1"/>
      <selection pane="bottomLeft" activeCell="A7" sqref="A7"/>
      <selection pane="bottomRight" activeCell="BZ42" sqref="BZ42"/>
    </sheetView>
  </sheetViews>
  <sheetFormatPr defaultRowHeight="15" x14ac:dyDescent="0.25"/>
  <cols>
    <col min="85" max="85" width="12" bestFit="1" customWidth="1"/>
    <col min="86" max="86" width="9.28515625" bestFit="1" customWidth="1"/>
  </cols>
  <sheetData>
    <row r="1" spans="1:87" x14ac:dyDescent="0.25">
      <c r="B1" s="35" t="s">
        <v>329</v>
      </c>
      <c r="C1" s="35"/>
      <c r="D1" s="35"/>
      <c r="E1" s="35"/>
      <c r="F1" s="35"/>
      <c r="G1" s="35"/>
      <c r="H1" s="35"/>
      <c r="I1" s="35"/>
      <c r="J1" s="35"/>
      <c r="K1" s="35"/>
      <c r="L1" s="35"/>
      <c r="M1" s="35"/>
      <c r="N1" s="35"/>
      <c r="O1" s="35"/>
      <c r="P1" s="35"/>
      <c r="Q1" s="35"/>
      <c r="R1" s="35"/>
      <c r="U1" s="35" t="s">
        <v>330</v>
      </c>
      <c r="V1" s="35"/>
      <c r="W1" s="35"/>
      <c r="X1" s="35"/>
      <c r="Y1" s="35"/>
      <c r="Z1" s="35"/>
      <c r="AA1" s="35"/>
      <c r="AB1" s="35"/>
      <c r="AC1" s="35"/>
      <c r="AD1" s="35"/>
      <c r="AE1" s="35"/>
      <c r="AF1" s="35"/>
      <c r="AG1" s="35"/>
      <c r="AH1" s="35"/>
      <c r="AI1" s="35"/>
      <c r="AJ1" s="35"/>
      <c r="AK1" s="35"/>
      <c r="AN1" s="35" t="s">
        <v>331</v>
      </c>
      <c r="AO1" s="35"/>
      <c r="AP1" s="35"/>
      <c r="AQ1" s="35"/>
      <c r="AR1" s="35"/>
      <c r="AS1" s="35"/>
      <c r="AT1" s="35"/>
      <c r="AU1" s="35"/>
      <c r="AV1" s="35"/>
      <c r="AW1" s="35"/>
      <c r="AX1" s="35"/>
      <c r="AY1" s="35"/>
      <c r="AZ1" s="35"/>
      <c r="BA1" s="35"/>
      <c r="BB1" s="35"/>
      <c r="BC1" s="35"/>
      <c r="BD1" s="35"/>
      <c r="BH1" s="35" t="s">
        <v>332</v>
      </c>
      <c r="BI1" s="35"/>
      <c r="BJ1" s="35"/>
      <c r="BK1" s="35"/>
      <c r="BL1" s="35"/>
      <c r="BM1" s="35"/>
      <c r="BN1" s="35"/>
      <c r="BO1" s="35"/>
      <c r="BP1" s="35"/>
      <c r="BQ1" s="35"/>
      <c r="BR1" s="35"/>
      <c r="BS1" s="35"/>
      <c r="BT1" s="35"/>
      <c r="BU1" s="35"/>
      <c r="BV1" s="35"/>
      <c r="BW1" s="35"/>
      <c r="BX1" s="35"/>
    </row>
    <row r="2" spans="1:87" x14ac:dyDescent="0.25">
      <c r="A2" t="s">
        <v>333</v>
      </c>
      <c r="B2" t="s">
        <v>334</v>
      </c>
      <c r="C2" t="s">
        <v>335</v>
      </c>
      <c r="D2" t="s">
        <v>336</v>
      </c>
      <c r="E2" t="s">
        <v>337</v>
      </c>
      <c r="F2" t="s">
        <v>338</v>
      </c>
      <c r="G2" t="s">
        <v>339</v>
      </c>
      <c r="H2" t="s">
        <v>340</v>
      </c>
      <c r="I2" t="s">
        <v>341</v>
      </c>
      <c r="J2" t="s">
        <v>342</v>
      </c>
      <c r="K2" t="s">
        <v>343</v>
      </c>
      <c r="L2" t="s">
        <v>344</v>
      </c>
      <c r="M2" t="s">
        <v>345</v>
      </c>
      <c r="N2" t="s">
        <v>346</v>
      </c>
      <c r="O2" t="s">
        <v>347</v>
      </c>
      <c r="P2" t="s">
        <v>348</v>
      </c>
      <c r="Q2" t="s">
        <v>349</v>
      </c>
      <c r="R2" t="s">
        <v>350</v>
      </c>
      <c r="S2" t="s">
        <v>441</v>
      </c>
      <c r="U2" t="s">
        <v>351</v>
      </c>
      <c r="V2" t="s">
        <v>352</v>
      </c>
      <c r="W2" t="s">
        <v>353</v>
      </c>
      <c r="X2" t="s">
        <v>354</v>
      </c>
      <c r="Y2" t="s">
        <v>355</v>
      </c>
      <c r="Z2" t="s">
        <v>356</v>
      </c>
      <c r="AA2" t="s">
        <v>357</v>
      </c>
      <c r="AB2" t="s">
        <v>358</v>
      </c>
      <c r="AC2" t="s">
        <v>359</v>
      </c>
      <c r="AD2" t="s">
        <v>360</v>
      </c>
      <c r="AE2" t="s">
        <v>361</v>
      </c>
      <c r="AF2" t="s">
        <v>362</v>
      </c>
      <c r="AG2" t="s">
        <v>363</v>
      </c>
      <c r="AH2" t="s">
        <v>364</v>
      </c>
      <c r="AI2" t="s">
        <v>365</v>
      </c>
      <c r="AJ2" t="s">
        <v>366</v>
      </c>
      <c r="AK2" t="s">
        <v>367</v>
      </c>
      <c r="AN2" t="s">
        <v>368</v>
      </c>
      <c r="AO2" t="s">
        <v>369</v>
      </c>
      <c r="AP2" t="s">
        <v>370</v>
      </c>
      <c r="AQ2" t="s">
        <v>371</v>
      </c>
      <c r="AR2" t="s">
        <v>372</v>
      </c>
      <c r="AS2" t="s">
        <v>373</v>
      </c>
      <c r="AT2" t="s">
        <v>374</v>
      </c>
      <c r="AU2" t="s">
        <v>375</v>
      </c>
      <c r="AV2" t="s">
        <v>376</v>
      </c>
      <c r="AW2" t="s">
        <v>377</v>
      </c>
      <c r="AX2" t="s">
        <v>378</v>
      </c>
      <c r="AY2" t="s">
        <v>379</v>
      </c>
      <c r="AZ2" t="s">
        <v>380</v>
      </c>
      <c r="BA2" t="s">
        <v>381</v>
      </c>
      <c r="BB2" t="s">
        <v>382</v>
      </c>
      <c r="BC2" t="s">
        <v>383</v>
      </c>
      <c r="BD2" t="s">
        <v>384</v>
      </c>
      <c r="BG2" t="s">
        <v>385</v>
      </c>
      <c r="BH2">
        <f>U62/AN62</f>
        <v>1</v>
      </c>
      <c r="BI2">
        <f t="shared" ref="BI2:BX2" si="0">V62/AO62</f>
        <v>1.3777227096108076</v>
      </c>
      <c r="BJ2">
        <f t="shared" si="0"/>
        <v>7.1575401918836058E-3</v>
      </c>
      <c r="BK2">
        <f t="shared" si="0"/>
        <v>1</v>
      </c>
      <c r="BL2">
        <f t="shared" si="0"/>
        <v>1.6230971586908106E-2</v>
      </c>
      <c r="BM2">
        <f t="shared" si="0"/>
        <v>8.2822142191693194E-3</v>
      </c>
      <c r="BN2">
        <f t="shared" si="0"/>
        <v>0.33052858408611702</v>
      </c>
      <c r="BO2">
        <f t="shared" si="0"/>
        <v>6.8346684853352532E-3</v>
      </c>
      <c r="BP2">
        <f t="shared" si="0"/>
        <v>0.11173652467497737</v>
      </c>
      <c r="BQ2">
        <f t="shared" si="0"/>
        <v>0.93645488909347263</v>
      </c>
      <c r="BR2">
        <f t="shared" si="0"/>
        <v>0.67674506266581735</v>
      </c>
      <c r="BS2">
        <f t="shared" si="0"/>
        <v>0.70494026198214366</v>
      </c>
      <c r="BT2">
        <f t="shared" si="0"/>
        <v>7.4452388824983173E-3</v>
      </c>
      <c r="BU2">
        <f t="shared" si="0"/>
        <v>7.958333926410074E-4</v>
      </c>
      <c r="BV2">
        <f t="shared" si="0"/>
        <v>5.6767432456516782E-2</v>
      </c>
      <c r="BW2">
        <f t="shared" si="0"/>
        <v>0.6277274799201521</v>
      </c>
      <c r="BX2">
        <f t="shared" si="0"/>
        <v>0.90129672173393349</v>
      </c>
    </row>
    <row r="3" spans="1:87" x14ac:dyDescent="0.25">
      <c r="A3" t="s">
        <v>386</v>
      </c>
      <c r="B3" t="s">
        <v>387</v>
      </c>
      <c r="C3" t="s">
        <v>388</v>
      </c>
      <c r="D3" t="s">
        <v>389</v>
      </c>
      <c r="E3" t="s">
        <v>390</v>
      </c>
      <c r="F3" t="s">
        <v>391</v>
      </c>
      <c r="G3" t="s">
        <v>392</v>
      </c>
      <c r="H3" t="s">
        <v>393</v>
      </c>
      <c r="I3" t="s">
        <v>394</v>
      </c>
      <c r="J3" t="s">
        <v>395</v>
      </c>
      <c r="K3" t="s">
        <v>396</v>
      </c>
      <c r="L3" t="s">
        <v>397</v>
      </c>
      <c r="M3" t="s">
        <v>398</v>
      </c>
      <c r="N3" t="s">
        <v>399</v>
      </c>
      <c r="O3" t="s">
        <v>400</v>
      </c>
      <c r="P3" t="s">
        <v>401</v>
      </c>
      <c r="Q3" t="s">
        <v>402</v>
      </c>
      <c r="R3" t="s">
        <v>403</v>
      </c>
      <c r="S3" t="s">
        <v>442</v>
      </c>
      <c r="U3" t="s">
        <v>387</v>
      </c>
      <c r="V3" t="s">
        <v>388</v>
      </c>
      <c r="W3" t="s">
        <v>389</v>
      </c>
      <c r="X3" t="s">
        <v>390</v>
      </c>
      <c r="Y3" t="s">
        <v>391</v>
      </c>
      <c r="Z3" t="s">
        <v>392</v>
      </c>
      <c r="AA3" t="s">
        <v>393</v>
      </c>
      <c r="AB3" t="s">
        <v>394</v>
      </c>
      <c r="AC3" t="s">
        <v>395</v>
      </c>
      <c r="AD3" t="s">
        <v>396</v>
      </c>
      <c r="AE3" t="s">
        <v>397</v>
      </c>
      <c r="AF3" t="s">
        <v>398</v>
      </c>
      <c r="AG3" t="s">
        <v>399</v>
      </c>
      <c r="AH3" t="s">
        <v>400</v>
      </c>
      <c r="AI3" t="s">
        <v>401</v>
      </c>
      <c r="AJ3" t="s">
        <v>402</v>
      </c>
      <c r="AK3" t="s">
        <v>403</v>
      </c>
      <c r="AN3" t="s">
        <v>387</v>
      </c>
      <c r="AO3" t="s">
        <v>388</v>
      </c>
      <c r="AP3" t="s">
        <v>389</v>
      </c>
      <c r="AQ3" t="s">
        <v>390</v>
      </c>
      <c r="AR3" t="s">
        <v>391</v>
      </c>
      <c r="AS3" t="s">
        <v>392</v>
      </c>
      <c r="AT3" t="s">
        <v>393</v>
      </c>
      <c r="AU3" t="s">
        <v>394</v>
      </c>
      <c r="AV3" t="s">
        <v>395</v>
      </c>
      <c r="AW3" t="s">
        <v>396</v>
      </c>
      <c r="AX3" t="s">
        <v>397</v>
      </c>
      <c r="AY3" t="s">
        <v>398</v>
      </c>
      <c r="AZ3" t="s">
        <v>399</v>
      </c>
      <c r="BA3" t="s">
        <v>400</v>
      </c>
      <c r="BB3" t="s">
        <v>401</v>
      </c>
      <c r="BC3" t="s">
        <v>402</v>
      </c>
      <c r="BD3" t="s">
        <v>403</v>
      </c>
      <c r="BH3" s="30" t="s">
        <v>444</v>
      </c>
      <c r="BI3" t="s">
        <v>388</v>
      </c>
      <c r="BJ3" t="s">
        <v>389</v>
      </c>
      <c r="BK3" t="s">
        <v>390</v>
      </c>
      <c r="BL3" t="s">
        <v>391</v>
      </c>
      <c r="BM3" t="s">
        <v>392</v>
      </c>
      <c r="BN3" t="s">
        <v>393</v>
      </c>
      <c r="BO3" t="s">
        <v>394</v>
      </c>
      <c r="BP3" t="s">
        <v>395</v>
      </c>
      <c r="BQ3" t="s">
        <v>396</v>
      </c>
      <c r="BR3" t="s">
        <v>397</v>
      </c>
      <c r="BS3" t="s">
        <v>398</v>
      </c>
      <c r="BT3" t="s">
        <v>399</v>
      </c>
      <c r="BU3" t="s">
        <v>400</v>
      </c>
      <c r="BV3" t="s">
        <v>401</v>
      </c>
      <c r="BW3" t="s">
        <v>402</v>
      </c>
      <c r="BX3" t="s">
        <v>403</v>
      </c>
    </row>
    <row r="4" spans="1:87" x14ac:dyDescent="0.25">
      <c r="A4" t="s">
        <v>404</v>
      </c>
      <c r="B4" t="s">
        <v>405</v>
      </c>
      <c r="C4" t="s">
        <v>405</v>
      </c>
      <c r="D4" t="s">
        <v>405</v>
      </c>
      <c r="E4" t="s">
        <v>405</v>
      </c>
      <c r="F4" t="s">
        <v>405</v>
      </c>
      <c r="G4" t="s">
        <v>405</v>
      </c>
      <c r="H4" t="s">
        <v>405</v>
      </c>
      <c r="I4" t="s">
        <v>405</v>
      </c>
      <c r="J4" t="s">
        <v>405</v>
      </c>
      <c r="K4" t="s">
        <v>405</v>
      </c>
      <c r="L4" t="s">
        <v>405</v>
      </c>
      <c r="M4" t="s">
        <v>405</v>
      </c>
      <c r="N4" t="s">
        <v>405</v>
      </c>
      <c r="O4" t="s">
        <v>405</v>
      </c>
      <c r="P4" t="s">
        <v>405</v>
      </c>
      <c r="Q4" t="s">
        <v>405</v>
      </c>
      <c r="R4" t="s">
        <v>405</v>
      </c>
      <c r="S4" t="s">
        <v>405</v>
      </c>
      <c r="U4" t="s">
        <v>405</v>
      </c>
      <c r="V4" t="s">
        <v>405</v>
      </c>
      <c r="W4" t="s">
        <v>405</v>
      </c>
      <c r="X4" t="s">
        <v>405</v>
      </c>
      <c r="Y4" t="s">
        <v>405</v>
      </c>
      <c r="Z4" t="s">
        <v>405</v>
      </c>
      <c r="AA4" t="s">
        <v>405</v>
      </c>
      <c r="AB4" t="s">
        <v>405</v>
      </c>
      <c r="AC4" t="s">
        <v>405</v>
      </c>
      <c r="AD4" t="s">
        <v>405</v>
      </c>
      <c r="AE4" t="s">
        <v>405</v>
      </c>
      <c r="AF4" t="s">
        <v>405</v>
      </c>
      <c r="AG4" t="s">
        <v>405</v>
      </c>
      <c r="AH4" t="s">
        <v>405</v>
      </c>
      <c r="AI4" t="s">
        <v>405</v>
      </c>
      <c r="AJ4" t="s">
        <v>405</v>
      </c>
      <c r="AK4" t="s">
        <v>405</v>
      </c>
      <c r="AN4" t="s">
        <v>405</v>
      </c>
      <c r="AO4" t="s">
        <v>405</v>
      </c>
      <c r="AP4" t="s">
        <v>405</v>
      </c>
      <c r="AQ4" t="s">
        <v>405</v>
      </c>
      <c r="AR4" t="s">
        <v>405</v>
      </c>
      <c r="AS4" t="s">
        <v>405</v>
      </c>
      <c r="AT4" t="s">
        <v>405</v>
      </c>
      <c r="AU4" t="s">
        <v>405</v>
      </c>
      <c r="AV4" t="s">
        <v>405</v>
      </c>
      <c r="AW4" t="s">
        <v>405</v>
      </c>
      <c r="AX4" t="s">
        <v>405</v>
      </c>
      <c r="AY4" t="s">
        <v>405</v>
      </c>
      <c r="AZ4" t="s">
        <v>405</v>
      </c>
      <c r="BA4" t="s">
        <v>405</v>
      </c>
      <c r="BB4" t="s">
        <v>405</v>
      </c>
      <c r="BC4" t="s">
        <v>405</v>
      </c>
      <c r="BD4" t="s">
        <v>405</v>
      </c>
    </row>
    <row r="5" spans="1:87" x14ac:dyDescent="0.25">
      <c r="A5" t="s">
        <v>406</v>
      </c>
      <c r="B5" t="s">
        <v>407</v>
      </c>
      <c r="C5" t="s">
        <v>407</v>
      </c>
      <c r="D5" t="s">
        <v>407</v>
      </c>
      <c r="E5" t="s">
        <v>407</v>
      </c>
      <c r="F5" t="s">
        <v>407</v>
      </c>
      <c r="G5" t="s">
        <v>407</v>
      </c>
      <c r="H5" t="s">
        <v>407</v>
      </c>
      <c r="I5" t="s">
        <v>407</v>
      </c>
      <c r="J5" t="s">
        <v>407</v>
      </c>
      <c r="K5" t="s">
        <v>407</v>
      </c>
      <c r="L5" t="s">
        <v>407</v>
      </c>
      <c r="M5" t="s">
        <v>407</v>
      </c>
      <c r="N5" t="s">
        <v>407</v>
      </c>
      <c r="O5" t="s">
        <v>407</v>
      </c>
      <c r="P5" t="s">
        <v>407</v>
      </c>
      <c r="Q5" t="s">
        <v>407</v>
      </c>
      <c r="R5" t="s">
        <v>407</v>
      </c>
      <c r="S5" t="s">
        <v>407</v>
      </c>
      <c r="U5" t="s">
        <v>408</v>
      </c>
      <c r="V5" t="s">
        <v>408</v>
      </c>
      <c r="W5" t="s">
        <v>408</v>
      </c>
      <c r="X5" t="s">
        <v>408</v>
      </c>
      <c r="Y5" t="s">
        <v>408</v>
      </c>
      <c r="Z5" t="s">
        <v>408</v>
      </c>
      <c r="AA5" t="s">
        <v>408</v>
      </c>
      <c r="AB5" t="s">
        <v>408</v>
      </c>
      <c r="AC5" t="s">
        <v>408</v>
      </c>
      <c r="AD5" t="s">
        <v>408</v>
      </c>
      <c r="AE5" t="s">
        <v>408</v>
      </c>
      <c r="AF5" t="s">
        <v>408</v>
      </c>
      <c r="AG5" t="s">
        <v>408</v>
      </c>
      <c r="AH5" t="s">
        <v>408</v>
      </c>
      <c r="AI5" t="s">
        <v>408</v>
      </c>
      <c r="AJ5" t="s">
        <v>408</v>
      </c>
      <c r="AK5" t="s">
        <v>408</v>
      </c>
      <c r="AN5" t="s">
        <v>408</v>
      </c>
      <c r="AO5" t="s">
        <v>408</v>
      </c>
      <c r="AP5" t="s">
        <v>408</v>
      </c>
      <c r="AQ5" t="s">
        <v>408</v>
      </c>
      <c r="AR5" t="s">
        <v>408</v>
      </c>
      <c r="AS5" t="s">
        <v>408</v>
      </c>
      <c r="AT5" t="s">
        <v>408</v>
      </c>
      <c r="AU5" t="s">
        <v>408</v>
      </c>
      <c r="AV5" t="s">
        <v>408</v>
      </c>
      <c r="AW5" t="s">
        <v>408</v>
      </c>
      <c r="AX5" t="s">
        <v>408</v>
      </c>
      <c r="AY5" t="s">
        <v>408</v>
      </c>
      <c r="AZ5" t="s">
        <v>408</v>
      </c>
      <c r="BA5" t="s">
        <v>408</v>
      </c>
      <c r="BB5" t="s">
        <v>408</v>
      </c>
      <c r="BC5" t="s">
        <v>408</v>
      </c>
      <c r="BD5" t="s">
        <v>408</v>
      </c>
    </row>
    <row r="6" spans="1:87" x14ac:dyDescent="0.25">
      <c r="A6" t="s">
        <v>409</v>
      </c>
      <c r="B6" t="s">
        <v>410</v>
      </c>
      <c r="C6" t="s">
        <v>411</v>
      </c>
      <c r="D6" t="s">
        <v>412</v>
      </c>
      <c r="E6" t="s">
        <v>413</v>
      </c>
      <c r="F6" t="s">
        <v>414</v>
      </c>
      <c r="G6" t="s">
        <v>415</v>
      </c>
      <c r="H6" t="s">
        <v>416</v>
      </c>
      <c r="I6" t="s">
        <v>417</v>
      </c>
      <c r="J6" t="s">
        <v>418</v>
      </c>
      <c r="K6" t="s">
        <v>419</v>
      </c>
      <c r="L6" t="s">
        <v>420</v>
      </c>
      <c r="M6" t="s">
        <v>421</v>
      </c>
      <c r="N6" t="s">
        <v>422</v>
      </c>
      <c r="O6" t="s">
        <v>423</v>
      </c>
      <c r="P6" t="s">
        <v>424</v>
      </c>
      <c r="Q6" t="s">
        <v>425</v>
      </c>
      <c r="R6" t="s">
        <v>426</v>
      </c>
      <c r="S6" t="s">
        <v>443</v>
      </c>
      <c r="U6" t="s">
        <v>427</v>
      </c>
      <c r="V6" t="s">
        <v>428</v>
      </c>
      <c r="W6" t="s">
        <v>428</v>
      </c>
      <c r="X6" t="s">
        <v>428</v>
      </c>
      <c r="Y6" t="s">
        <v>428</v>
      </c>
      <c r="Z6" t="s">
        <v>428</v>
      </c>
      <c r="AA6" t="s">
        <v>428</v>
      </c>
      <c r="AB6" t="s">
        <v>428</v>
      </c>
      <c r="AC6" t="s">
        <v>428</v>
      </c>
      <c r="AD6" t="s">
        <v>428</v>
      </c>
      <c r="AE6" t="s">
        <v>428</v>
      </c>
      <c r="AF6" t="s">
        <v>428</v>
      </c>
      <c r="AG6" t="s">
        <v>428</v>
      </c>
      <c r="AH6" t="s">
        <v>428</v>
      </c>
      <c r="AI6" t="s">
        <v>428</v>
      </c>
      <c r="AJ6" t="s">
        <v>428</v>
      </c>
      <c r="AK6" t="s">
        <v>428</v>
      </c>
      <c r="AN6" t="s">
        <v>427</v>
      </c>
      <c r="AO6" t="s">
        <v>411</v>
      </c>
      <c r="AP6" t="s">
        <v>412</v>
      </c>
      <c r="AQ6" t="s">
        <v>413</v>
      </c>
      <c r="AR6" t="s">
        <v>414</v>
      </c>
      <c r="AS6" t="s">
        <v>415</v>
      </c>
      <c r="AT6" t="s">
        <v>416</v>
      </c>
      <c r="AU6" t="s">
        <v>417</v>
      </c>
      <c r="AV6" t="s">
        <v>418</v>
      </c>
      <c r="AW6" t="s">
        <v>419</v>
      </c>
      <c r="AX6" t="s">
        <v>420</v>
      </c>
      <c r="AY6" t="s">
        <v>421</v>
      </c>
      <c r="AZ6" t="s">
        <v>422</v>
      </c>
      <c r="BA6" t="s">
        <v>423</v>
      </c>
      <c r="BB6" t="s">
        <v>424</v>
      </c>
      <c r="BC6" t="s">
        <v>425</v>
      </c>
      <c r="BD6" t="s">
        <v>426</v>
      </c>
      <c r="BZ6" t="s">
        <v>429</v>
      </c>
      <c r="CB6" t="s">
        <v>430</v>
      </c>
      <c r="CC6" t="s">
        <v>431</v>
      </c>
      <c r="CD6" t="s">
        <v>24</v>
      </c>
    </row>
    <row r="7" spans="1:87" x14ac:dyDescent="0.25">
      <c r="A7">
        <v>1960</v>
      </c>
      <c r="B7" t="s">
        <v>432</v>
      </c>
      <c r="C7">
        <v>514.49</v>
      </c>
      <c r="D7" t="s">
        <v>432</v>
      </c>
      <c r="E7" t="s">
        <v>432</v>
      </c>
      <c r="F7" t="s">
        <v>432</v>
      </c>
      <c r="G7" t="s">
        <v>432</v>
      </c>
      <c r="H7">
        <v>182.25399999999999</v>
      </c>
      <c r="I7">
        <v>314.61700000000002</v>
      </c>
      <c r="J7">
        <v>552.28700000000003</v>
      </c>
      <c r="K7">
        <v>202.43450000000001</v>
      </c>
      <c r="L7">
        <v>251.41300000000001</v>
      </c>
      <c r="M7">
        <v>354.40600000000001</v>
      </c>
      <c r="N7">
        <v>66527.399999999994</v>
      </c>
      <c r="O7" t="s">
        <v>432</v>
      </c>
      <c r="P7">
        <v>2300.5</v>
      </c>
      <c r="Q7">
        <v>60.258299999999998</v>
      </c>
      <c r="R7">
        <v>3410.75</v>
      </c>
      <c r="S7">
        <v>32.090000000000003</v>
      </c>
      <c r="U7" t="s">
        <v>432</v>
      </c>
      <c r="V7">
        <v>69.376000000000005</v>
      </c>
      <c r="W7" t="s">
        <v>432</v>
      </c>
      <c r="X7" t="s">
        <v>432</v>
      </c>
      <c r="Y7" t="s">
        <v>432</v>
      </c>
      <c r="Z7" t="s">
        <v>432</v>
      </c>
      <c r="AA7">
        <v>9.6195000000000004</v>
      </c>
      <c r="AB7">
        <v>0.25256000000000001</v>
      </c>
      <c r="AC7">
        <v>5.0209999999999999</v>
      </c>
      <c r="AD7">
        <v>9.7635000000000005</v>
      </c>
      <c r="AE7">
        <v>18.608000000000001</v>
      </c>
      <c r="AF7">
        <v>39.634</v>
      </c>
      <c r="AG7">
        <v>44.53</v>
      </c>
      <c r="AH7" t="s">
        <v>432</v>
      </c>
      <c r="AI7">
        <v>15.013999999999999</v>
      </c>
      <c r="AJ7">
        <v>3.9072</v>
      </c>
      <c r="AK7">
        <v>513.52</v>
      </c>
      <c r="AN7" t="s">
        <v>432</v>
      </c>
      <c r="AO7">
        <v>26.17</v>
      </c>
      <c r="AP7" t="s">
        <v>432</v>
      </c>
      <c r="AQ7" t="s">
        <v>432</v>
      </c>
      <c r="AR7" t="s">
        <v>432</v>
      </c>
      <c r="AS7" t="s">
        <v>432</v>
      </c>
      <c r="AT7">
        <v>0</v>
      </c>
      <c r="AU7">
        <v>9.1999999999999998E-2</v>
      </c>
      <c r="AV7">
        <v>37.880000000000003</v>
      </c>
      <c r="AW7">
        <v>45.095599999999997</v>
      </c>
      <c r="AX7">
        <v>17.547999999999998</v>
      </c>
      <c r="AY7">
        <v>40.595999999999997</v>
      </c>
      <c r="AZ7">
        <v>16931.7</v>
      </c>
      <c r="BA7" t="s">
        <v>432</v>
      </c>
      <c r="BB7">
        <v>0.19</v>
      </c>
      <c r="BC7">
        <v>2.9478</v>
      </c>
      <c r="BD7">
        <v>542.38</v>
      </c>
      <c r="BH7" t="str">
        <f>IF(B7="NA","",BH$2*(B7-S7))</f>
        <v/>
      </c>
      <c r="BI7">
        <f t="shared" ref="BI7:BX22" si="1">IF(C7="NA","",BI$2*C7)</f>
        <v>708.82455686766434</v>
      </c>
      <c r="BJ7" t="str">
        <f t="shared" si="1"/>
        <v/>
      </c>
      <c r="BK7" t="str">
        <f t="shared" si="1"/>
        <v/>
      </c>
      <c r="BL7" t="str">
        <f t="shared" si="1"/>
        <v/>
      </c>
      <c r="BM7" t="str">
        <f t="shared" si="1"/>
        <v/>
      </c>
      <c r="BN7">
        <f t="shared" si="1"/>
        <v>60.240156564031167</v>
      </c>
      <c r="BO7">
        <f t="shared" si="1"/>
        <v>2.1503028948507215</v>
      </c>
      <c r="BP7">
        <f t="shared" si="1"/>
        <v>61.710630003169229</v>
      </c>
      <c r="BQ7">
        <f t="shared" si="1"/>
        <v>189.57077724619259</v>
      </c>
      <c r="BR7">
        <f t="shared" si="1"/>
        <v>170.14250644000114</v>
      </c>
      <c r="BS7">
        <f t="shared" si="1"/>
        <v>249.83505848804361</v>
      </c>
      <c r="BT7">
        <f t="shared" si="1"/>
        <v>495.31238523151853</v>
      </c>
      <c r="BU7" t="str">
        <f t="shared" si="1"/>
        <v/>
      </c>
      <c r="BV7">
        <f t="shared" si="1"/>
        <v>130.59347836621686</v>
      </c>
      <c r="BW7">
        <f t="shared" si="1"/>
        <v>37.825790803272497</v>
      </c>
      <c r="BX7">
        <f t="shared" si="1"/>
        <v>3074.0977936540135</v>
      </c>
    </row>
    <row r="8" spans="1:87" x14ac:dyDescent="0.25">
      <c r="A8">
        <v>1961</v>
      </c>
      <c r="B8" t="s">
        <v>432</v>
      </c>
      <c r="C8">
        <v>528.38800000000003</v>
      </c>
      <c r="D8" t="s">
        <v>432</v>
      </c>
      <c r="E8" t="s">
        <v>432</v>
      </c>
      <c r="F8" t="s">
        <v>432</v>
      </c>
      <c r="G8" t="s">
        <v>432</v>
      </c>
      <c r="H8">
        <v>185.387</v>
      </c>
      <c r="I8">
        <v>314.35399999999998</v>
      </c>
      <c r="J8">
        <v>586.94100000000003</v>
      </c>
      <c r="K8">
        <v>219.34289999999999</v>
      </c>
      <c r="L8">
        <v>254.672</v>
      </c>
      <c r="M8">
        <v>365.55200000000002</v>
      </c>
      <c r="N8">
        <v>74413</v>
      </c>
      <c r="O8" t="s">
        <v>432</v>
      </c>
      <c r="P8">
        <v>2391.79</v>
      </c>
      <c r="Q8">
        <v>63.682400000000001</v>
      </c>
      <c r="R8">
        <v>3498.11</v>
      </c>
      <c r="S8">
        <v>33.238799999999998</v>
      </c>
      <c r="U8" t="s">
        <v>432</v>
      </c>
      <c r="V8">
        <v>73.17</v>
      </c>
      <c r="W8" t="s">
        <v>432</v>
      </c>
      <c r="X8" t="s">
        <v>432</v>
      </c>
      <c r="Y8" t="s">
        <v>432</v>
      </c>
      <c r="Z8" t="s">
        <v>432</v>
      </c>
      <c r="AA8">
        <v>10.0968</v>
      </c>
      <c r="AB8">
        <v>0.24265</v>
      </c>
      <c r="AC8">
        <v>5.4200999999999997</v>
      </c>
      <c r="AD8">
        <v>10.869</v>
      </c>
      <c r="AE8">
        <v>18.638000000000002</v>
      </c>
      <c r="AF8">
        <v>38.909999999999997</v>
      </c>
      <c r="AG8">
        <v>53.222000000000001</v>
      </c>
      <c r="AH8" t="s">
        <v>432</v>
      </c>
      <c r="AI8">
        <v>15.615</v>
      </c>
      <c r="AJ8">
        <v>3.9356</v>
      </c>
      <c r="AK8">
        <v>526.74</v>
      </c>
      <c r="AN8" t="s">
        <v>432</v>
      </c>
      <c r="AO8">
        <v>27.891999999999999</v>
      </c>
      <c r="AP8" t="s">
        <v>432</v>
      </c>
      <c r="AQ8" t="s">
        <v>432</v>
      </c>
      <c r="AR8" t="s">
        <v>432</v>
      </c>
      <c r="AS8" t="s">
        <v>432</v>
      </c>
      <c r="AT8">
        <v>0</v>
      </c>
      <c r="AU8">
        <v>0.104</v>
      </c>
      <c r="AV8">
        <v>41.322000000000003</v>
      </c>
      <c r="AW8">
        <v>50.731099999999998</v>
      </c>
      <c r="AX8">
        <v>17.762</v>
      </c>
      <c r="AY8">
        <v>42.073999999999998</v>
      </c>
      <c r="AZ8">
        <v>20450.099999999999</v>
      </c>
      <c r="BA8" t="s">
        <v>432</v>
      </c>
      <c r="BB8">
        <v>0.21</v>
      </c>
      <c r="BC8">
        <v>3.0055999999999998</v>
      </c>
      <c r="BD8">
        <v>562.21</v>
      </c>
      <c r="BH8" t="str">
        <f t="shared" ref="BH8:BH69" si="2">IF(B8="NA","",BH$2*(B8-S8))</f>
        <v/>
      </c>
      <c r="BI8">
        <f t="shared" si="1"/>
        <v>727.97214708583545</v>
      </c>
      <c r="BJ8" t="str">
        <f t="shared" si="1"/>
        <v/>
      </c>
      <c r="BK8" t="str">
        <f t="shared" si="1"/>
        <v/>
      </c>
      <c r="BL8" t="str">
        <f t="shared" si="1"/>
        <v/>
      </c>
      <c r="BM8" t="str">
        <f t="shared" si="1"/>
        <v/>
      </c>
      <c r="BN8">
        <f t="shared" si="1"/>
        <v>61.275702617972975</v>
      </c>
      <c r="BO8">
        <f t="shared" si="1"/>
        <v>2.1485053770390783</v>
      </c>
      <c r="BP8">
        <f t="shared" si="1"/>
        <v>65.582747529255897</v>
      </c>
      <c r="BQ8">
        <f t="shared" si="1"/>
        <v>205.40473109294064</v>
      </c>
      <c r="BR8">
        <f t="shared" si="1"/>
        <v>172.34801859922902</v>
      </c>
      <c r="BS8">
        <f t="shared" si="1"/>
        <v>257.69232264809659</v>
      </c>
      <c r="BT8">
        <f t="shared" si="1"/>
        <v>554.02256096334725</v>
      </c>
      <c r="BU8" t="str">
        <f t="shared" si="1"/>
        <v/>
      </c>
      <c r="BV8">
        <f t="shared" si="1"/>
        <v>135.77577727517226</v>
      </c>
      <c r="BW8">
        <f t="shared" si="1"/>
        <v>39.975192467267092</v>
      </c>
      <c r="BX8">
        <f t="shared" si="1"/>
        <v>3152.8350752646902</v>
      </c>
      <c r="CF8" s="25"/>
      <c r="CG8" s="25" t="s">
        <v>433</v>
      </c>
      <c r="CH8" s="25" t="s">
        <v>301</v>
      </c>
      <c r="CI8" s="25"/>
    </row>
    <row r="9" spans="1:87" x14ac:dyDescent="0.25">
      <c r="A9">
        <v>1962</v>
      </c>
      <c r="B9" t="s">
        <v>432</v>
      </c>
      <c r="C9">
        <v>534.19299999999998</v>
      </c>
      <c r="D9" t="s">
        <v>432</v>
      </c>
      <c r="E9" t="s">
        <v>432</v>
      </c>
      <c r="F9" t="s">
        <v>432</v>
      </c>
      <c r="G9" t="s">
        <v>432</v>
      </c>
      <c r="H9">
        <v>196.648</v>
      </c>
      <c r="I9">
        <v>340.48599999999999</v>
      </c>
      <c r="J9">
        <v>603.45500000000004</v>
      </c>
      <c r="K9">
        <v>230.3587</v>
      </c>
      <c r="L9">
        <v>270.49900000000002</v>
      </c>
      <c r="M9">
        <v>390.52499999999998</v>
      </c>
      <c r="N9">
        <v>80810.100000000006</v>
      </c>
      <c r="O9" t="s">
        <v>432</v>
      </c>
      <c r="P9">
        <v>2501.33</v>
      </c>
      <c r="Q9">
        <v>65.0334</v>
      </c>
      <c r="R9">
        <v>3712.48</v>
      </c>
      <c r="S9">
        <v>36.738300000000002</v>
      </c>
      <c r="U9" t="s">
        <v>432</v>
      </c>
      <c r="V9">
        <v>76.468999999999994</v>
      </c>
      <c r="W9" t="s">
        <v>432</v>
      </c>
      <c r="X9" t="s">
        <v>432</v>
      </c>
      <c r="Y9" t="s">
        <v>432</v>
      </c>
      <c r="Z9" t="s">
        <v>432</v>
      </c>
      <c r="AA9">
        <v>11.7011</v>
      </c>
      <c r="AB9">
        <v>0.27166000000000001</v>
      </c>
      <c r="AC9">
        <v>5.8247999999999998</v>
      </c>
      <c r="AD9">
        <v>12.0253</v>
      </c>
      <c r="AE9">
        <v>20.105</v>
      </c>
      <c r="AF9">
        <v>39.866999999999997</v>
      </c>
      <c r="AG9">
        <v>60.256</v>
      </c>
      <c r="AH9" t="s">
        <v>432</v>
      </c>
      <c r="AI9">
        <v>16.763999999999999</v>
      </c>
      <c r="AJ9">
        <v>4.2285000000000004</v>
      </c>
      <c r="AK9">
        <v>564.51</v>
      </c>
      <c r="AN9" t="s">
        <v>432</v>
      </c>
      <c r="AO9">
        <v>29.216999999999999</v>
      </c>
      <c r="AP9" t="s">
        <v>432</v>
      </c>
      <c r="AQ9" t="s">
        <v>432</v>
      </c>
      <c r="AR9" t="s">
        <v>432</v>
      </c>
      <c r="AS9" t="s">
        <v>432</v>
      </c>
      <c r="AT9">
        <v>0</v>
      </c>
      <c r="AU9">
        <v>0.125</v>
      </c>
      <c r="AV9">
        <v>44.51</v>
      </c>
      <c r="AW9">
        <v>56.257899999999999</v>
      </c>
      <c r="AX9">
        <v>19.204000000000001</v>
      </c>
      <c r="AY9">
        <v>45.642000000000003</v>
      </c>
      <c r="AZ9">
        <v>23206.400000000001</v>
      </c>
      <c r="BA9" t="s">
        <v>432</v>
      </c>
      <c r="BB9">
        <v>0.22</v>
      </c>
      <c r="BC9">
        <v>3.2534000000000001</v>
      </c>
      <c r="BD9">
        <v>603.91999999999996</v>
      </c>
      <c r="BH9" t="str">
        <f t="shared" si="2"/>
        <v/>
      </c>
      <c r="BI9">
        <f t="shared" si="1"/>
        <v>735.96982741512613</v>
      </c>
      <c r="BJ9" t="str">
        <f t="shared" si="1"/>
        <v/>
      </c>
      <c r="BK9" t="str">
        <f t="shared" si="1"/>
        <v/>
      </c>
      <c r="BL9" t="str">
        <f t="shared" si="1"/>
        <v/>
      </c>
      <c r="BM9" t="str">
        <f t="shared" si="1"/>
        <v/>
      </c>
      <c r="BN9">
        <f t="shared" si="1"/>
        <v>64.997785003366744</v>
      </c>
      <c r="BO9">
        <f t="shared" si="1"/>
        <v>2.327108933897859</v>
      </c>
      <c r="BP9">
        <f t="shared" si="1"/>
        <v>67.427964497738472</v>
      </c>
      <c r="BQ9">
        <f t="shared" si="1"/>
        <v>215.72053086021654</v>
      </c>
      <c r="BR9">
        <f t="shared" si="1"/>
        <v>183.05886270604094</v>
      </c>
      <c r="BS9">
        <f t="shared" si="1"/>
        <v>275.29679581057661</v>
      </c>
      <c r="BT9">
        <f t="shared" si="1"/>
        <v>601.65049861857733</v>
      </c>
      <c r="BU9" t="str">
        <f t="shared" si="1"/>
        <v/>
      </c>
      <c r="BV9">
        <f t="shared" si="1"/>
        <v>141.99408182645911</v>
      </c>
      <c r="BW9">
        <f t="shared" si="1"/>
        <v>40.823252292639218</v>
      </c>
      <c r="BX9">
        <f t="shared" si="1"/>
        <v>3346.0460535027933</v>
      </c>
      <c r="CF9" s="25" t="s">
        <v>434</v>
      </c>
      <c r="CG9" s="25">
        <f t="array" ref="CG9:CH13">LINEST(CB43:CB66,CB42:CB65,TRUE,TRUE)</f>
        <v>0.95998756247202066</v>
      </c>
      <c r="CH9" s="25">
        <v>0.4409122569902042</v>
      </c>
      <c r="CI9" s="25"/>
    </row>
    <row r="10" spans="1:87" x14ac:dyDescent="0.25">
      <c r="A10">
        <v>1963</v>
      </c>
      <c r="B10" t="s">
        <v>432</v>
      </c>
      <c r="C10">
        <v>560.15300000000002</v>
      </c>
      <c r="D10" t="s">
        <v>432</v>
      </c>
      <c r="E10" t="s">
        <v>432</v>
      </c>
      <c r="F10" t="s">
        <v>432</v>
      </c>
      <c r="G10" t="s">
        <v>432</v>
      </c>
      <c r="H10">
        <v>215.18700000000001</v>
      </c>
      <c r="I10">
        <v>375.49799999999999</v>
      </c>
      <c r="J10">
        <v>626.298</v>
      </c>
      <c r="K10">
        <v>241.77539999999999</v>
      </c>
      <c r="L10">
        <v>289.375</v>
      </c>
      <c r="M10">
        <v>410.46199999999999</v>
      </c>
      <c r="N10">
        <v>87911.2</v>
      </c>
      <c r="O10" t="s">
        <v>432</v>
      </c>
      <c r="P10">
        <v>2687.56</v>
      </c>
      <c r="Q10">
        <v>69.108699999999999</v>
      </c>
      <c r="R10">
        <v>3874.13</v>
      </c>
      <c r="S10">
        <v>38.148899999999998</v>
      </c>
      <c r="U10" t="s">
        <v>432</v>
      </c>
      <c r="V10">
        <v>81.373999999999995</v>
      </c>
      <c r="W10" t="s">
        <v>432</v>
      </c>
      <c r="X10" t="s">
        <v>432</v>
      </c>
      <c r="Y10" t="s">
        <v>432</v>
      </c>
      <c r="Z10" t="s">
        <v>432</v>
      </c>
      <c r="AA10">
        <v>13.5275</v>
      </c>
      <c r="AB10">
        <v>0.32423999999999997</v>
      </c>
      <c r="AC10">
        <v>6.2504</v>
      </c>
      <c r="AD10">
        <v>13.2235</v>
      </c>
      <c r="AE10">
        <v>22.213999999999999</v>
      </c>
      <c r="AF10">
        <v>42.375999999999998</v>
      </c>
      <c r="AG10">
        <v>68.962999999999994</v>
      </c>
      <c r="AH10" t="s">
        <v>432</v>
      </c>
      <c r="AI10">
        <v>18.677</v>
      </c>
      <c r="AJ10">
        <v>4.5895000000000001</v>
      </c>
      <c r="AK10">
        <v>595.85</v>
      </c>
      <c r="AN10" t="s">
        <v>432</v>
      </c>
      <c r="AO10">
        <v>31.091000000000001</v>
      </c>
      <c r="AP10" t="s">
        <v>432</v>
      </c>
      <c r="AQ10" t="s">
        <v>432</v>
      </c>
      <c r="AR10" t="s">
        <v>432</v>
      </c>
      <c r="AS10" t="s">
        <v>432</v>
      </c>
      <c r="AT10">
        <v>0</v>
      </c>
      <c r="AU10">
        <v>0.14899999999999999</v>
      </c>
      <c r="AV10">
        <v>47.762</v>
      </c>
      <c r="AW10">
        <v>61.863199999999999</v>
      </c>
      <c r="AX10">
        <v>21.219000000000001</v>
      </c>
      <c r="AY10">
        <v>49.01</v>
      </c>
      <c r="AZ10">
        <v>26559.5</v>
      </c>
      <c r="BA10" t="s">
        <v>432</v>
      </c>
      <c r="BB10">
        <v>0.25</v>
      </c>
      <c r="BC10">
        <v>3.5310999999999999</v>
      </c>
      <c r="BD10">
        <v>637.45000000000005</v>
      </c>
      <c r="BH10" t="str">
        <f t="shared" si="2"/>
        <v/>
      </c>
      <c r="BI10">
        <f t="shared" si="1"/>
        <v>771.73550895662277</v>
      </c>
      <c r="BJ10" t="str">
        <f t="shared" si="1"/>
        <v/>
      </c>
      <c r="BK10" t="str">
        <f t="shared" si="1"/>
        <v/>
      </c>
      <c r="BL10" t="str">
        <f t="shared" si="1"/>
        <v/>
      </c>
      <c r="BM10" t="str">
        <f t="shared" si="1"/>
        <v/>
      </c>
      <c r="BN10">
        <f t="shared" si="1"/>
        <v>71.125454423739271</v>
      </c>
      <c r="BO10">
        <f t="shared" si="1"/>
        <v>2.5664043469064168</v>
      </c>
      <c r="BP10">
        <f t="shared" si="1"/>
        <v>69.980361930888975</v>
      </c>
      <c r="BQ10">
        <f t="shared" si="1"/>
        <v>226.41175539252998</v>
      </c>
      <c r="BR10">
        <f t="shared" si="1"/>
        <v>195.83310250892089</v>
      </c>
      <c r="BS10">
        <f t="shared" si="1"/>
        <v>289.35118981371465</v>
      </c>
      <c r="BT10">
        <f t="shared" si="1"/>
        <v>654.51988444708604</v>
      </c>
      <c r="BU10" t="str">
        <f t="shared" si="1"/>
        <v/>
      </c>
      <c r="BV10">
        <f t="shared" si="1"/>
        <v>152.56588077283624</v>
      </c>
      <c r="BW10">
        <f t="shared" si="1"/>
        <v>43.381430091557817</v>
      </c>
      <c r="BX10">
        <f t="shared" si="1"/>
        <v>3491.7406685710839</v>
      </c>
      <c r="CF10" s="25" t="s">
        <v>435</v>
      </c>
      <c r="CG10" s="25">
        <v>2.0568445770304953E-2</v>
      </c>
      <c r="CH10" s="25">
        <v>0.21589096424955098</v>
      </c>
      <c r="CI10" s="25"/>
    </row>
    <row r="11" spans="1:87" ht="17.25" x14ac:dyDescent="0.25">
      <c r="A11">
        <v>1964</v>
      </c>
      <c r="B11" t="s">
        <v>432</v>
      </c>
      <c r="C11">
        <v>591.49199999999996</v>
      </c>
      <c r="D11" t="s">
        <v>432</v>
      </c>
      <c r="E11" t="s">
        <v>432</v>
      </c>
      <c r="F11" t="s">
        <v>432</v>
      </c>
      <c r="G11" t="s">
        <v>432</v>
      </c>
      <c r="H11">
        <v>224.096</v>
      </c>
      <c r="I11">
        <v>412.73599999999999</v>
      </c>
      <c r="J11">
        <v>657.66899999999998</v>
      </c>
      <c r="K11">
        <v>254.1019</v>
      </c>
      <c r="L11">
        <v>306.69</v>
      </c>
      <c r="M11">
        <v>437.32900000000001</v>
      </c>
      <c r="N11">
        <v>97744.6</v>
      </c>
      <c r="O11" t="s">
        <v>432</v>
      </c>
      <c r="P11">
        <v>2974.21</v>
      </c>
      <c r="Q11">
        <v>72.5501</v>
      </c>
      <c r="R11">
        <v>4097.3900000000003</v>
      </c>
      <c r="S11">
        <v>40.458199999999998</v>
      </c>
      <c r="U11" t="s">
        <v>432</v>
      </c>
      <c r="V11">
        <v>89.009</v>
      </c>
      <c r="W11" t="s">
        <v>432</v>
      </c>
      <c r="X11" t="s">
        <v>432</v>
      </c>
      <c r="Y11" t="s">
        <v>432</v>
      </c>
      <c r="Z11" t="s">
        <v>432</v>
      </c>
      <c r="AA11">
        <v>14.450799999999999</v>
      </c>
      <c r="AB11">
        <v>0.41405999999999998</v>
      </c>
      <c r="AC11">
        <v>6.8734000000000002</v>
      </c>
      <c r="AD11">
        <v>14.6577</v>
      </c>
      <c r="AE11">
        <v>24.245000000000001</v>
      </c>
      <c r="AF11">
        <v>46.43</v>
      </c>
      <c r="AG11">
        <v>81.123000000000005</v>
      </c>
      <c r="AH11" t="s">
        <v>432</v>
      </c>
      <c r="AI11">
        <v>22.047999999999998</v>
      </c>
      <c r="AJ11">
        <v>5.0122</v>
      </c>
      <c r="AK11">
        <v>639.79999999999995</v>
      </c>
      <c r="AN11" t="s">
        <v>432</v>
      </c>
      <c r="AO11">
        <v>34.008000000000003</v>
      </c>
      <c r="AP11" t="s">
        <v>432</v>
      </c>
      <c r="AQ11" t="s">
        <v>432</v>
      </c>
      <c r="AR11" t="s">
        <v>432</v>
      </c>
      <c r="AS11" t="s">
        <v>432</v>
      </c>
      <c r="AT11">
        <v>0</v>
      </c>
      <c r="AU11">
        <v>0.19</v>
      </c>
      <c r="AV11">
        <v>52.523000000000003</v>
      </c>
      <c r="AW11">
        <v>68.572599999999994</v>
      </c>
      <c r="AX11">
        <v>23.158999999999999</v>
      </c>
      <c r="AY11">
        <v>53.698999999999998</v>
      </c>
      <c r="AZ11">
        <v>31242.6</v>
      </c>
      <c r="BA11" t="s">
        <v>432</v>
      </c>
      <c r="BB11">
        <v>0.28999999999999998</v>
      </c>
      <c r="BC11">
        <v>3.8563999999999998</v>
      </c>
      <c r="BD11">
        <v>684.46</v>
      </c>
      <c r="BH11" t="str">
        <f t="shared" si="2"/>
        <v/>
      </c>
      <c r="BI11">
        <f t="shared" si="1"/>
        <v>814.91196095311568</v>
      </c>
      <c r="BJ11" t="str">
        <f t="shared" si="1"/>
        <v/>
      </c>
      <c r="BK11" t="str">
        <f t="shared" si="1"/>
        <v/>
      </c>
      <c r="BL11" t="str">
        <f t="shared" si="1"/>
        <v/>
      </c>
      <c r="BM11" t="str">
        <f t="shared" si="1"/>
        <v/>
      </c>
      <c r="BN11">
        <f t="shared" si="1"/>
        <v>74.070133579362476</v>
      </c>
      <c r="BO11">
        <f t="shared" si="1"/>
        <v>2.8209137319633308</v>
      </c>
      <c r="BP11">
        <f t="shared" si="1"/>
        <v>73.485648446467692</v>
      </c>
      <c r="BQ11">
        <f t="shared" si="1"/>
        <v>237.95496658294067</v>
      </c>
      <c r="BR11">
        <f t="shared" si="1"/>
        <v>207.55094326897952</v>
      </c>
      <c r="BS11">
        <f t="shared" si="1"/>
        <v>308.29081983238893</v>
      </c>
      <c r="BT11">
        <f t="shared" si="1"/>
        <v>727.7318964742451</v>
      </c>
      <c r="BU11" t="str">
        <f t="shared" si="1"/>
        <v/>
      </c>
      <c r="BV11">
        <f t="shared" si="1"/>
        <v>168.83826528649678</v>
      </c>
      <c r="BW11">
        <f t="shared" si="1"/>
        <v>45.541691440955027</v>
      </c>
      <c r="BX11">
        <f t="shared" si="1"/>
        <v>3692.964174665402</v>
      </c>
      <c r="CF11" s="25" t="s">
        <v>436</v>
      </c>
      <c r="CG11" s="25">
        <v>0.99000160434861051</v>
      </c>
      <c r="CH11" s="25">
        <v>1.3669157071024049E-2</v>
      </c>
      <c r="CI11" s="25"/>
    </row>
    <row r="12" spans="1:87" x14ac:dyDescent="0.25">
      <c r="A12">
        <v>1965</v>
      </c>
      <c r="B12" t="s">
        <v>432</v>
      </c>
      <c r="C12">
        <v>604.09299999999996</v>
      </c>
      <c r="D12" t="s">
        <v>432</v>
      </c>
      <c r="E12" t="s">
        <v>432</v>
      </c>
      <c r="F12" t="s">
        <v>432</v>
      </c>
      <c r="G12" t="s">
        <v>432</v>
      </c>
      <c r="H12">
        <v>229.96299999999999</v>
      </c>
      <c r="I12">
        <v>442.822</v>
      </c>
      <c r="J12">
        <v>692.42700000000002</v>
      </c>
      <c r="K12">
        <v>261.89</v>
      </c>
      <c r="L12">
        <v>313.99700000000001</v>
      </c>
      <c r="M12">
        <v>465.59800000000001</v>
      </c>
      <c r="N12">
        <v>103289.7</v>
      </c>
      <c r="O12" t="s">
        <v>432</v>
      </c>
      <c r="P12">
        <v>3167.75</v>
      </c>
      <c r="Q12">
        <v>77.169700000000006</v>
      </c>
      <c r="R12">
        <v>4363.66</v>
      </c>
      <c r="S12">
        <v>44.265700000000002</v>
      </c>
      <c r="U12" t="s">
        <v>432</v>
      </c>
      <c r="V12">
        <v>96.302999999999997</v>
      </c>
      <c r="W12" t="s">
        <v>432</v>
      </c>
      <c r="X12" t="s">
        <v>432</v>
      </c>
      <c r="Y12" t="s">
        <v>432</v>
      </c>
      <c r="Z12" t="s">
        <v>432</v>
      </c>
      <c r="AA12">
        <v>15.454000000000001</v>
      </c>
      <c r="AB12">
        <v>0.49952999999999997</v>
      </c>
      <c r="AC12">
        <v>7.5818000000000003</v>
      </c>
      <c r="AD12">
        <v>15.699400000000001</v>
      </c>
      <c r="AE12">
        <v>25.495000000000001</v>
      </c>
      <c r="AF12">
        <v>51.164999999999999</v>
      </c>
      <c r="AG12">
        <v>90.253</v>
      </c>
      <c r="AH12" t="s">
        <v>432</v>
      </c>
      <c r="AI12">
        <v>23.960999999999999</v>
      </c>
      <c r="AJ12">
        <v>5.4417999999999997</v>
      </c>
      <c r="AK12">
        <v>693.85</v>
      </c>
      <c r="AN12" t="s">
        <v>432</v>
      </c>
      <c r="AO12">
        <v>36.795000000000002</v>
      </c>
      <c r="AP12" t="s">
        <v>432</v>
      </c>
      <c r="AQ12" t="s">
        <v>432</v>
      </c>
      <c r="AR12" t="s">
        <v>432</v>
      </c>
      <c r="AS12" t="s">
        <v>432</v>
      </c>
      <c r="AT12">
        <v>0</v>
      </c>
      <c r="AU12">
        <v>0.23</v>
      </c>
      <c r="AV12">
        <v>57.94</v>
      </c>
      <c r="AW12">
        <v>73.441800000000001</v>
      </c>
      <c r="AX12">
        <v>24.347999999999999</v>
      </c>
      <c r="AY12">
        <v>59.197000000000003</v>
      </c>
      <c r="AZ12">
        <v>34758.800000000003</v>
      </c>
      <c r="BA12" t="s">
        <v>432</v>
      </c>
      <c r="BB12">
        <v>0.32</v>
      </c>
      <c r="BC12">
        <v>4.1847000000000003</v>
      </c>
      <c r="BD12">
        <v>742.29</v>
      </c>
      <c r="BH12" t="str">
        <f t="shared" si="2"/>
        <v/>
      </c>
      <c r="BI12">
        <f t="shared" si="1"/>
        <v>832.27264481692157</v>
      </c>
      <c r="BJ12" t="str">
        <f t="shared" si="1"/>
        <v/>
      </c>
      <c r="BK12" t="str">
        <f t="shared" si="1"/>
        <v/>
      </c>
      <c r="BL12" t="str">
        <f t="shared" si="1"/>
        <v/>
      </c>
      <c r="BM12" t="str">
        <f t="shared" si="1"/>
        <v/>
      </c>
      <c r="BN12">
        <f t="shared" si="1"/>
        <v>76.009344782195726</v>
      </c>
      <c r="BO12">
        <f t="shared" si="1"/>
        <v>3.0265415680131276</v>
      </c>
      <c r="BP12">
        <f t="shared" si="1"/>
        <v>77.369386571120558</v>
      </c>
      <c r="BQ12">
        <f t="shared" si="1"/>
        <v>245.24817090468954</v>
      </c>
      <c r="BR12">
        <f t="shared" si="1"/>
        <v>212.49591944187867</v>
      </c>
      <c r="BS12">
        <f t="shared" si="1"/>
        <v>328.21877609836213</v>
      </c>
      <c r="BT12">
        <f t="shared" si="1"/>
        <v>769.01649060158638</v>
      </c>
      <c r="BU12" t="str">
        <f t="shared" si="1"/>
        <v/>
      </c>
      <c r="BV12">
        <f t="shared" si="1"/>
        <v>179.82503416413104</v>
      </c>
      <c r="BW12">
        <f t="shared" si="1"/>
        <v>48.441541307194164</v>
      </c>
      <c r="BX12">
        <f t="shared" si="1"/>
        <v>3932.9524527614963</v>
      </c>
      <c r="CF12" s="25" t="s">
        <v>302</v>
      </c>
      <c r="CG12" s="25">
        <v>2178.3530133299482</v>
      </c>
      <c r="CH12" s="25">
        <v>22</v>
      </c>
      <c r="CI12" s="25" t="s">
        <v>437</v>
      </c>
    </row>
    <row r="13" spans="1:87" x14ac:dyDescent="0.25">
      <c r="A13">
        <v>1966</v>
      </c>
      <c r="B13" t="s">
        <v>432</v>
      </c>
      <c r="C13">
        <v>613.56200000000001</v>
      </c>
      <c r="D13" t="s">
        <v>432</v>
      </c>
      <c r="E13" t="s">
        <v>432</v>
      </c>
      <c r="F13" t="s">
        <v>432</v>
      </c>
      <c r="G13" t="s">
        <v>432</v>
      </c>
      <c r="H13">
        <v>256.89</v>
      </c>
      <c r="I13">
        <v>481.50900000000001</v>
      </c>
      <c r="J13">
        <v>718.64499999999998</v>
      </c>
      <c r="K13">
        <v>268.20490000000001</v>
      </c>
      <c r="L13">
        <v>333.78699999999998</v>
      </c>
      <c r="M13">
        <v>496.12400000000002</v>
      </c>
      <c r="N13">
        <v>113875.2</v>
      </c>
      <c r="O13" t="s">
        <v>432</v>
      </c>
      <c r="P13">
        <v>3361.28</v>
      </c>
      <c r="Q13">
        <v>81.991399999999999</v>
      </c>
      <c r="R13">
        <v>4651.4799999999996</v>
      </c>
      <c r="S13">
        <v>46.281500000000001</v>
      </c>
      <c r="U13" t="s">
        <v>432</v>
      </c>
      <c r="V13">
        <v>103.038</v>
      </c>
      <c r="W13" t="s">
        <v>432</v>
      </c>
      <c r="X13" t="s">
        <v>432</v>
      </c>
      <c r="Y13" t="s">
        <v>432</v>
      </c>
      <c r="Z13" t="s">
        <v>432</v>
      </c>
      <c r="AA13">
        <v>18.352399999999999</v>
      </c>
      <c r="AB13">
        <v>0.60031000000000001</v>
      </c>
      <c r="AC13">
        <v>8.1827000000000005</v>
      </c>
      <c r="AD13">
        <v>16.857800000000001</v>
      </c>
      <c r="AE13">
        <v>28.414999999999999</v>
      </c>
      <c r="AF13">
        <v>57.268000000000001</v>
      </c>
      <c r="AG13">
        <v>104.818</v>
      </c>
      <c r="AH13" t="s">
        <v>432</v>
      </c>
      <c r="AI13">
        <v>26.693999999999999</v>
      </c>
      <c r="AJ13">
        <v>5.6402000000000001</v>
      </c>
      <c r="AK13">
        <v>760.34</v>
      </c>
      <c r="AN13" t="s">
        <v>432</v>
      </c>
      <c r="AO13">
        <v>39.368000000000002</v>
      </c>
      <c r="AP13" t="s">
        <v>432</v>
      </c>
      <c r="AQ13" t="s">
        <v>432</v>
      </c>
      <c r="AR13" t="s">
        <v>432</v>
      </c>
      <c r="AS13" t="s">
        <v>432</v>
      </c>
      <c r="AT13">
        <v>0</v>
      </c>
      <c r="AU13">
        <v>0.27600000000000002</v>
      </c>
      <c r="AV13">
        <v>62.527999999999999</v>
      </c>
      <c r="AW13">
        <v>78.866</v>
      </c>
      <c r="AX13">
        <v>27.141999999999999</v>
      </c>
      <c r="AY13">
        <v>66.236000000000004</v>
      </c>
      <c r="AZ13">
        <v>40368.199999999997</v>
      </c>
      <c r="BA13" t="s">
        <v>432</v>
      </c>
      <c r="BB13">
        <v>0.36</v>
      </c>
      <c r="BC13">
        <v>4.3395999999999999</v>
      </c>
      <c r="BD13">
        <v>813.41</v>
      </c>
      <c r="BH13" t="str">
        <f t="shared" si="2"/>
        <v/>
      </c>
      <c r="BI13">
        <f t="shared" si="1"/>
        <v>845.31830115422633</v>
      </c>
      <c r="BJ13" t="str">
        <f t="shared" si="1"/>
        <v/>
      </c>
      <c r="BK13" t="str">
        <f t="shared" si="1"/>
        <v/>
      </c>
      <c r="BL13" t="str">
        <f t="shared" si="1"/>
        <v/>
      </c>
      <c r="BM13" t="str">
        <f t="shared" si="1"/>
        <v/>
      </c>
      <c r="BN13">
        <f t="shared" si="1"/>
        <v>84.90948796588259</v>
      </c>
      <c r="BO13">
        <f t="shared" si="1"/>
        <v>3.2909543877052925</v>
      </c>
      <c r="BP13">
        <f t="shared" si="1"/>
        <v>80.298894775049106</v>
      </c>
      <c r="BQ13">
        <f t="shared" si="1"/>
        <v>251.16178988382592</v>
      </c>
      <c r="BR13">
        <f t="shared" si="1"/>
        <v>225.88870423203517</v>
      </c>
      <c r="BS13">
        <f t="shared" si="1"/>
        <v>349.73778253562904</v>
      </c>
      <c r="BT13">
        <f t="shared" si="1"/>
        <v>847.82806679227235</v>
      </c>
      <c r="BU13" t="str">
        <f t="shared" si="1"/>
        <v/>
      </c>
      <c r="BV13">
        <f t="shared" si="1"/>
        <v>190.81123536744073</v>
      </c>
      <c r="BW13">
        <f t="shared" si="1"/>
        <v>51.468254897125156</v>
      </c>
      <c r="BX13">
        <f t="shared" si="1"/>
        <v>4192.3636752109569</v>
      </c>
      <c r="CF13" s="25"/>
      <c r="CG13" s="25">
        <v>0.40701623133787962</v>
      </c>
      <c r="CH13" s="25">
        <v>4.1106088107111883E-3</v>
      </c>
      <c r="CI13" s="25"/>
    </row>
    <row r="14" spans="1:87" x14ac:dyDescent="0.25">
      <c r="A14">
        <v>1967</v>
      </c>
      <c r="B14" t="s">
        <v>432</v>
      </c>
      <c r="C14">
        <v>630.59299999999996</v>
      </c>
      <c r="D14" t="s">
        <v>432</v>
      </c>
      <c r="E14" t="s">
        <v>432</v>
      </c>
      <c r="F14" t="s">
        <v>432</v>
      </c>
      <c r="G14" t="s">
        <v>432</v>
      </c>
      <c r="H14">
        <v>268.45499999999998</v>
      </c>
      <c r="I14">
        <v>475.40199999999999</v>
      </c>
      <c r="J14">
        <v>763.60500000000002</v>
      </c>
      <c r="K14">
        <v>276.25290000000001</v>
      </c>
      <c r="L14">
        <v>350.79599999999999</v>
      </c>
      <c r="M14">
        <v>510.94099999999997</v>
      </c>
      <c r="N14">
        <v>126497.1</v>
      </c>
      <c r="O14" t="s">
        <v>432</v>
      </c>
      <c r="P14">
        <v>3562.12</v>
      </c>
      <c r="Q14">
        <v>78.228700000000003</v>
      </c>
      <c r="R14">
        <v>4779.0200000000004</v>
      </c>
      <c r="S14">
        <v>48.203699999999998</v>
      </c>
      <c r="U14" t="s">
        <v>432</v>
      </c>
      <c r="V14">
        <v>107.47</v>
      </c>
      <c r="W14" t="s">
        <v>432</v>
      </c>
      <c r="X14" t="s">
        <v>432</v>
      </c>
      <c r="Y14" t="s">
        <v>432</v>
      </c>
      <c r="Z14" t="s">
        <v>432</v>
      </c>
      <c r="AA14">
        <v>20.5533</v>
      </c>
      <c r="AB14">
        <v>0.59569000000000005</v>
      </c>
      <c r="AC14">
        <v>8.9941999999999993</v>
      </c>
      <c r="AD14">
        <v>18.231400000000001</v>
      </c>
      <c r="AE14">
        <v>30.678000000000001</v>
      </c>
      <c r="AF14">
        <v>61.871000000000002</v>
      </c>
      <c r="AG14">
        <v>123.40900000000001</v>
      </c>
      <c r="AH14" t="s">
        <v>432</v>
      </c>
      <c r="AI14">
        <v>29.291</v>
      </c>
      <c r="AJ14">
        <v>5.7610000000000001</v>
      </c>
      <c r="AK14">
        <v>807.61</v>
      </c>
      <c r="AN14" t="s">
        <v>432</v>
      </c>
      <c r="AO14">
        <v>41.661000000000001</v>
      </c>
      <c r="AP14" t="s">
        <v>432</v>
      </c>
      <c r="AQ14" t="s">
        <v>432</v>
      </c>
      <c r="AR14" t="s">
        <v>432</v>
      </c>
      <c r="AS14" t="s">
        <v>432</v>
      </c>
      <c r="AT14">
        <v>0</v>
      </c>
      <c r="AU14">
        <v>0.28000000000000003</v>
      </c>
      <c r="AV14">
        <v>68.409000000000006</v>
      </c>
      <c r="AW14">
        <v>84.893699999999995</v>
      </c>
      <c r="AX14">
        <v>29.167000000000002</v>
      </c>
      <c r="AY14">
        <v>71.222999999999999</v>
      </c>
      <c r="AZ14">
        <v>47306.6</v>
      </c>
      <c r="BA14" t="s">
        <v>432</v>
      </c>
      <c r="BB14">
        <v>0.39</v>
      </c>
      <c r="BC14">
        <v>4.5007000000000001</v>
      </c>
      <c r="BD14">
        <v>859.96</v>
      </c>
      <c r="BH14" t="str">
        <f t="shared" si="2"/>
        <v/>
      </c>
      <c r="BI14">
        <f t="shared" si="1"/>
        <v>868.78229662160788</v>
      </c>
      <c r="BJ14" t="str">
        <f t="shared" si="1"/>
        <v/>
      </c>
      <c r="BK14" t="str">
        <f t="shared" si="1"/>
        <v/>
      </c>
      <c r="BL14" t="str">
        <f t="shared" si="1"/>
        <v/>
      </c>
      <c r="BM14" t="str">
        <f t="shared" si="1"/>
        <v/>
      </c>
      <c r="BN14">
        <f t="shared" si="1"/>
        <v>88.732051040838542</v>
      </c>
      <c r="BO14">
        <f t="shared" si="1"/>
        <v>3.2492150672653501</v>
      </c>
      <c r="BP14">
        <f t="shared" si="1"/>
        <v>85.322568924436098</v>
      </c>
      <c r="BQ14">
        <f t="shared" si="1"/>
        <v>258.69837883125018</v>
      </c>
      <c r="BR14">
        <f t="shared" si="1"/>
        <v>237.39946100291806</v>
      </c>
      <c r="BS14">
        <f t="shared" si="1"/>
        <v>360.18288239741844</v>
      </c>
      <c r="BT14">
        <f t="shared" si="1"/>
        <v>941.80112744327789</v>
      </c>
      <c r="BU14" t="str">
        <f t="shared" si="1"/>
        <v/>
      </c>
      <c r="BV14">
        <f t="shared" si="1"/>
        <v>202.21240650200755</v>
      </c>
      <c r="BW14">
        <f t="shared" si="1"/>
        <v>49.106304708429604</v>
      </c>
      <c r="BX14">
        <f t="shared" si="1"/>
        <v>4307.3150591009035</v>
      </c>
      <c r="CF14" s="25" t="s">
        <v>303</v>
      </c>
      <c r="CG14" s="25">
        <f>CG9/CG10</f>
        <v>46.672829497791831</v>
      </c>
      <c r="CH14" s="25">
        <f>CH9/CH10</f>
        <v>2.0422913877977233</v>
      </c>
      <c r="CI14" s="25"/>
    </row>
    <row r="15" spans="1:87" x14ac:dyDescent="0.25">
      <c r="A15">
        <v>1968</v>
      </c>
      <c r="B15" t="s">
        <v>432</v>
      </c>
      <c r="C15">
        <v>665.10299999999995</v>
      </c>
      <c r="D15" t="s">
        <v>432</v>
      </c>
      <c r="E15" t="s">
        <v>432</v>
      </c>
      <c r="F15" t="s">
        <v>432</v>
      </c>
      <c r="G15" t="s">
        <v>432</v>
      </c>
      <c r="H15">
        <v>286.40600000000001</v>
      </c>
      <c r="I15">
        <v>449.37599999999998</v>
      </c>
      <c r="J15">
        <v>780.86099999999999</v>
      </c>
      <c r="K15">
        <v>286.46719999999999</v>
      </c>
      <c r="L15">
        <v>375.50700000000001</v>
      </c>
      <c r="M15">
        <v>538.26900000000001</v>
      </c>
      <c r="N15">
        <v>141561.5</v>
      </c>
      <c r="O15" t="s">
        <v>432</v>
      </c>
      <c r="P15">
        <v>3819.55</v>
      </c>
      <c r="Q15">
        <v>78.188900000000004</v>
      </c>
      <c r="R15">
        <v>5013.8999999999996</v>
      </c>
      <c r="S15">
        <v>50.649000000000001</v>
      </c>
      <c r="U15" t="s">
        <v>432</v>
      </c>
      <c r="V15">
        <v>106.818</v>
      </c>
      <c r="W15" t="s">
        <v>432</v>
      </c>
      <c r="X15" t="s">
        <v>432</v>
      </c>
      <c r="Y15" t="s">
        <v>432</v>
      </c>
      <c r="Z15" t="s">
        <v>432</v>
      </c>
      <c r="AA15">
        <v>23.583400000000001</v>
      </c>
      <c r="AB15">
        <v>0.47109000000000001</v>
      </c>
      <c r="AC15">
        <v>9.9396000000000004</v>
      </c>
      <c r="AD15">
        <v>20.147400000000001</v>
      </c>
      <c r="AE15">
        <v>35.601999999999997</v>
      </c>
      <c r="AF15">
        <v>69.941000000000003</v>
      </c>
      <c r="AG15">
        <v>151.25800000000001</v>
      </c>
      <c r="AH15" t="s">
        <v>432</v>
      </c>
      <c r="AI15">
        <v>33.533999999999999</v>
      </c>
      <c r="AJ15">
        <v>5.1813000000000002</v>
      </c>
      <c r="AK15">
        <v>914.24</v>
      </c>
      <c r="AN15" t="s">
        <v>432</v>
      </c>
      <c r="AO15">
        <v>45.792999999999999</v>
      </c>
      <c r="AP15" t="s">
        <v>432</v>
      </c>
      <c r="AQ15" t="s">
        <v>432</v>
      </c>
      <c r="AR15" t="s">
        <v>432</v>
      </c>
      <c r="AS15" t="s">
        <v>432</v>
      </c>
      <c r="AT15">
        <v>0</v>
      </c>
      <c r="AU15">
        <v>0.30099999999999999</v>
      </c>
      <c r="AV15">
        <v>73.048000000000002</v>
      </c>
      <c r="AW15">
        <v>90.649799999999999</v>
      </c>
      <c r="AX15">
        <v>32.706000000000003</v>
      </c>
      <c r="AY15">
        <v>77.796999999999997</v>
      </c>
      <c r="AZ15">
        <v>56025.8</v>
      </c>
      <c r="BA15" t="s">
        <v>432</v>
      </c>
      <c r="BB15">
        <v>0.43</v>
      </c>
      <c r="BC15">
        <v>4.7598000000000003</v>
      </c>
      <c r="BD15">
        <v>940.65</v>
      </c>
      <c r="BH15" t="str">
        <f t="shared" si="2"/>
        <v/>
      </c>
      <c r="BI15">
        <f t="shared" si="1"/>
        <v>916.32750733027683</v>
      </c>
      <c r="BJ15" t="str">
        <f t="shared" si="1"/>
        <v/>
      </c>
      <c r="BK15" t="str">
        <f t="shared" si="1"/>
        <v/>
      </c>
      <c r="BL15" t="str">
        <f t="shared" si="1"/>
        <v/>
      </c>
      <c r="BM15" t="str">
        <f t="shared" si="1"/>
        <v/>
      </c>
      <c r="BN15">
        <f t="shared" si="1"/>
        <v>94.665369653768437</v>
      </c>
      <c r="BO15">
        <f t="shared" si="1"/>
        <v>3.0713359852660145</v>
      </c>
      <c r="BP15">
        <f t="shared" si="1"/>
        <v>87.250694394227509</v>
      </c>
      <c r="BQ15">
        <f t="shared" si="1"/>
        <v>268.26361000491761</v>
      </c>
      <c r="BR15">
        <f t="shared" si="1"/>
        <v>254.12250824645309</v>
      </c>
      <c r="BS15">
        <f t="shared" si="1"/>
        <v>379.44748987686648</v>
      </c>
      <c r="BT15">
        <f t="shared" si="1"/>
        <v>1053.9591840647856</v>
      </c>
      <c r="BU15" t="str">
        <f t="shared" si="1"/>
        <v/>
      </c>
      <c r="BV15">
        <f t="shared" si="1"/>
        <v>216.82604663928868</v>
      </c>
      <c r="BW15">
        <f t="shared" si="1"/>
        <v>49.081321154728784</v>
      </c>
      <c r="BX15">
        <f t="shared" si="1"/>
        <v>4519.0116331017689</v>
      </c>
      <c r="CF15" s="25" t="s">
        <v>304</v>
      </c>
      <c r="CG15" s="26">
        <f>TDIST(ABS(CG14),$CH12,2)</f>
        <v>1.6866626399979428E-23</v>
      </c>
      <c r="CH15" s="26">
        <f>TDIST(ABS(CH14),$CH12,2)</f>
        <v>5.3289157541938435E-2</v>
      </c>
      <c r="CI15" s="25"/>
    </row>
    <row r="16" spans="1:87" x14ac:dyDescent="0.25">
      <c r="A16">
        <v>1969</v>
      </c>
      <c r="B16" t="s">
        <v>432</v>
      </c>
      <c r="C16">
        <v>678</v>
      </c>
      <c r="D16" t="s">
        <v>432</v>
      </c>
      <c r="E16" t="s">
        <v>432</v>
      </c>
      <c r="F16" t="s">
        <v>432</v>
      </c>
      <c r="G16" t="s">
        <v>432</v>
      </c>
      <c r="H16">
        <v>301.66500000000002</v>
      </c>
      <c r="I16">
        <v>460.04500000000002</v>
      </c>
      <c r="J16">
        <v>816.03499999999997</v>
      </c>
      <c r="K16">
        <v>302.53070000000002</v>
      </c>
      <c r="L16">
        <v>402.43900000000002</v>
      </c>
      <c r="M16">
        <v>566.94299999999998</v>
      </c>
      <c r="N16">
        <v>158482.6</v>
      </c>
      <c r="O16" t="s">
        <v>432</v>
      </c>
      <c r="P16">
        <v>4042.3</v>
      </c>
      <c r="Q16">
        <v>86.161799999999999</v>
      </c>
      <c r="R16">
        <v>5170.63</v>
      </c>
      <c r="S16">
        <v>51.882300000000001</v>
      </c>
      <c r="U16" t="s">
        <v>432</v>
      </c>
      <c r="V16">
        <v>116.872</v>
      </c>
      <c r="W16" t="s">
        <v>432</v>
      </c>
      <c r="X16" t="s">
        <v>432</v>
      </c>
      <c r="Y16" t="s">
        <v>432</v>
      </c>
      <c r="Z16" t="s">
        <v>432</v>
      </c>
      <c r="AA16">
        <v>26.335799999999999</v>
      </c>
      <c r="AB16">
        <v>0.41454000000000002</v>
      </c>
      <c r="AC16">
        <v>10.894299999999999</v>
      </c>
      <c r="AD16">
        <v>21.973500000000001</v>
      </c>
      <c r="AE16">
        <v>40.377000000000002</v>
      </c>
      <c r="AF16">
        <v>77.515000000000001</v>
      </c>
      <c r="AG16">
        <v>178.846</v>
      </c>
      <c r="AH16" t="s">
        <v>432</v>
      </c>
      <c r="AI16">
        <v>37.378</v>
      </c>
      <c r="AJ16">
        <v>5.8000999999999996</v>
      </c>
      <c r="AK16">
        <v>995.53</v>
      </c>
      <c r="AN16" t="s">
        <v>432</v>
      </c>
      <c r="AO16">
        <v>49.777000000000001</v>
      </c>
      <c r="AP16" t="s">
        <v>432</v>
      </c>
      <c r="AQ16" t="s">
        <v>432</v>
      </c>
      <c r="AR16" t="s">
        <v>432</v>
      </c>
      <c r="AS16" t="s">
        <v>432</v>
      </c>
      <c r="AT16">
        <v>0</v>
      </c>
      <c r="AU16">
        <v>0.373</v>
      </c>
      <c r="AV16">
        <v>79.543000000000006</v>
      </c>
      <c r="AW16">
        <v>98.221999999999994</v>
      </c>
      <c r="AX16">
        <v>36.850999999999999</v>
      </c>
      <c r="AY16">
        <v>85.659000000000006</v>
      </c>
      <c r="AZ16">
        <v>65812.7</v>
      </c>
      <c r="BA16" t="s">
        <v>432</v>
      </c>
      <c r="BB16">
        <v>0.48</v>
      </c>
      <c r="BC16">
        <v>5.2935999999999996</v>
      </c>
      <c r="BD16">
        <v>1017.62</v>
      </c>
      <c r="BH16" t="str">
        <f t="shared" si="2"/>
        <v/>
      </c>
      <c r="BI16">
        <f t="shared" si="1"/>
        <v>934.09599711612748</v>
      </c>
      <c r="BJ16" t="str">
        <f t="shared" si="1"/>
        <v/>
      </c>
      <c r="BK16" t="str">
        <f t="shared" si="1"/>
        <v/>
      </c>
      <c r="BL16" t="str">
        <f t="shared" si="1"/>
        <v/>
      </c>
      <c r="BM16" t="str">
        <f t="shared" si="1"/>
        <v/>
      </c>
      <c r="BN16">
        <f t="shared" si="1"/>
        <v>99.708905318338495</v>
      </c>
      <c r="BO16">
        <f t="shared" si="1"/>
        <v>3.1442550633360566</v>
      </c>
      <c r="BP16">
        <f t="shared" si="1"/>
        <v>91.180914913145159</v>
      </c>
      <c r="BQ16">
        <f t="shared" si="1"/>
        <v>283.30635311587065</v>
      </c>
      <c r="BR16">
        <f t="shared" si="1"/>
        <v>272.3486062741689</v>
      </c>
      <c r="BS16">
        <f t="shared" si="1"/>
        <v>399.66094694894247</v>
      </c>
      <c r="BT16">
        <f t="shared" si="1"/>
        <v>1179.940815719428</v>
      </c>
      <c r="BU16" t="str">
        <f t="shared" si="1"/>
        <v/>
      </c>
      <c r="BV16">
        <f t="shared" si="1"/>
        <v>229.47099221897781</v>
      </c>
      <c r="BW16">
        <f t="shared" si="1"/>
        <v>54.086129579384163</v>
      </c>
      <c r="BX16">
        <f t="shared" si="1"/>
        <v>4660.271868299129</v>
      </c>
      <c r="CF16" s="25" t="s">
        <v>438</v>
      </c>
      <c r="CG16" s="27" t="str">
        <f>IF(CG15&lt;0.01,"***",IF(CG15&lt;0.05,"**",IF(CG15&lt;0.1,"*","")))</f>
        <v>***</v>
      </c>
      <c r="CH16" s="27" t="str">
        <f>IF(CH15&lt;0.01,"***",IF(CH15&lt;0.05,"**",IF(CH15&lt;0.1,"*","")))</f>
        <v>*</v>
      </c>
      <c r="CI16" s="25"/>
    </row>
    <row r="17" spans="1:76" x14ac:dyDescent="0.25">
      <c r="A17">
        <v>1970</v>
      </c>
      <c r="B17" t="s">
        <v>432</v>
      </c>
      <c r="C17">
        <v>696.36500000000001</v>
      </c>
      <c r="D17" t="s">
        <v>432</v>
      </c>
      <c r="E17" t="s">
        <v>432</v>
      </c>
      <c r="F17" t="s">
        <v>432</v>
      </c>
      <c r="G17" t="s">
        <v>432</v>
      </c>
      <c r="H17">
        <v>316.423</v>
      </c>
      <c r="I17">
        <v>494.36099999999999</v>
      </c>
      <c r="J17">
        <v>832.34500000000003</v>
      </c>
      <c r="K17">
        <v>321.7679</v>
      </c>
      <c r="L17">
        <v>418.55200000000002</v>
      </c>
      <c r="M17">
        <v>581.78499999999997</v>
      </c>
      <c r="N17">
        <v>174778.3</v>
      </c>
      <c r="O17">
        <v>72102.7</v>
      </c>
      <c r="P17">
        <v>4307.04</v>
      </c>
      <c r="Q17">
        <v>84.942099999999996</v>
      </c>
      <c r="R17">
        <v>5180.25</v>
      </c>
      <c r="S17">
        <v>56.279200000000003</v>
      </c>
      <c r="U17" t="s">
        <v>432</v>
      </c>
      <c r="V17">
        <v>131.60900000000001</v>
      </c>
      <c r="W17" t="s">
        <v>432</v>
      </c>
      <c r="X17" t="s">
        <v>432</v>
      </c>
      <c r="Y17" t="s">
        <v>432</v>
      </c>
      <c r="Z17" t="s">
        <v>432</v>
      </c>
      <c r="AA17">
        <v>24.712399999999999</v>
      </c>
      <c r="AB17">
        <v>0.51759999999999995</v>
      </c>
      <c r="AC17">
        <v>12.535600000000001</v>
      </c>
      <c r="AD17">
        <v>24.475100000000001</v>
      </c>
      <c r="AE17">
        <v>44.17</v>
      </c>
      <c r="AF17">
        <v>86.046999999999997</v>
      </c>
      <c r="AG17">
        <v>210.78299999999999</v>
      </c>
      <c r="AH17">
        <v>8.8089999999999993</v>
      </c>
      <c r="AI17">
        <v>44.241</v>
      </c>
      <c r="AJ17">
        <v>6.4798</v>
      </c>
      <c r="AK17">
        <v>1049.97</v>
      </c>
      <c r="AN17" t="s">
        <v>432</v>
      </c>
      <c r="AO17">
        <v>56.055999999999997</v>
      </c>
      <c r="AP17" t="s">
        <v>432</v>
      </c>
      <c r="AQ17" t="s">
        <v>432</v>
      </c>
      <c r="AR17" t="s">
        <v>432</v>
      </c>
      <c r="AS17" t="s">
        <v>432</v>
      </c>
      <c r="AT17">
        <v>0</v>
      </c>
      <c r="AU17">
        <v>0.46600000000000003</v>
      </c>
      <c r="AV17">
        <v>91.53</v>
      </c>
      <c r="AW17">
        <v>109.4085</v>
      </c>
      <c r="AX17">
        <v>40.314</v>
      </c>
      <c r="AY17">
        <v>92.152000000000001</v>
      </c>
      <c r="AZ17">
        <v>77568.899999999994</v>
      </c>
      <c r="BA17">
        <v>2796.6</v>
      </c>
      <c r="BB17">
        <v>0.56999999999999995</v>
      </c>
      <c r="BC17">
        <v>5.9141000000000004</v>
      </c>
      <c r="BD17">
        <v>1073.3</v>
      </c>
      <c r="BH17" t="str">
        <f t="shared" si="2"/>
        <v/>
      </c>
      <c r="BI17">
        <f t="shared" si="1"/>
        <v>959.39787467813005</v>
      </c>
      <c r="BJ17" t="str">
        <f t="shared" si="1"/>
        <v/>
      </c>
      <c r="BK17" t="str">
        <f t="shared" si="1"/>
        <v/>
      </c>
      <c r="BL17" t="str">
        <f t="shared" si="1"/>
        <v/>
      </c>
      <c r="BM17" t="str">
        <f t="shared" si="1"/>
        <v/>
      </c>
      <c r="BN17">
        <f t="shared" si="1"/>
        <v>104.5868461622814</v>
      </c>
      <c r="BO17">
        <f t="shared" si="1"/>
        <v>3.3787935470788208</v>
      </c>
      <c r="BP17">
        <f t="shared" si="1"/>
        <v>93.003337630594046</v>
      </c>
      <c r="BQ17">
        <f t="shared" si="1"/>
        <v>301.32112310833958</v>
      </c>
      <c r="BR17">
        <f t="shared" si="1"/>
        <v>283.25299946890323</v>
      </c>
      <c r="BS17">
        <f t="shared" si="1"/>
        <v>410.12367031728144</v>
      </c>
      <c r="BT17">
        <f t="shared" si="1"/>
        <v>1301.2661949769556</v>
      </c>
      <c r="BU17">
        <f t="shared" si="1"/>
        <v>57.381736359576763</v>
      </c>
      <c r="BV17">
        <f t="shared" si="1"/>
        <v>244.49960228751604</v>
      </c>
      <c r="BW17">
        <f t="shared" si="1"/>
        <v>53.320490372125548</v>
      </c>
      <c r="BX17">
        <f t="shared" si="1"/>
        <v>4668.9423427622087</v>
      </c>
    </row>
    <row r="18" spans="1:76" x14ac:dyDescent="0.25">
      <c r="A18">
        <v>1971</v>
      </c>
      <c r="B18" t="s">
        <v>432</v>
      </c>
      <c r="C18">
        <v>720.77</v>
      </c>
      <c r="D18" t="s">
        <v>432</v>
      </c>
      <c r="E18" t="s">
        <v>432</v>
      </c>
      <c r="F18" t="s">
        <v>432</v>
      </c>
      <c r="G18" t="s">
        <v>432</v>
      </c>
      <c r="H18">
        <v>334.03699999999998</v>
      </c>
      <c r="I18">
        <v>558.92899999999997</v>
      </c>
      <c r="J18">
        <v>879.55899999999997</v>
      </c>
      <c r="K18">
        <v>334.88130000000001</v>
      </c>
      <c r="L18">
        <v>434.928</v>
      </c>
      <c r="M18">
        <v>605.74099999999999</v>
      </c>
      <c r="N18">
        <v>182449.6</v>
      </c>
      <c r="O18">
        <v>79706.3</v>
      </c>
      <c r="P18">
        <v>4486.7</v>
      </c>
      <c r="Q18">
        <v>88.157499999999999</v>
      </c>
      <c r="R18">
        <v>5350.79</v>
      </c>
      <c r="S18">
        <v>62.182200000000002</v>
      </c>
      <c r="U18" t="s">
        <v>432</v>
      </c>
      <c r="V18">
        <v>146.58099999999999</v>
      </c>
      <c r="W18" t="s">
        <v>432</v>
      </c>
      <c r="X18" t="s">
        <v>432</v>
      </c>
      <c r="Y18" t="s">
        <v>432</v>
      </c>
      <c r="Z18" t="s">
        <v>432</v>
      </c>
      <c r="AA18">
        <v>22.4163</v>
      </c>
      <c r="AB18">
        <v>0.64270000000000005</v>
      </c>
      <c r="AC18">
        <v>13.9184</v>
      </c>
      <c r="AD18">
        <v>28.6952</v>
      </c>
      <c r="AE18">
        <v>48.100999999999999</v>
      </c>
      <c r="AF18">
        <v>95.069000000000003</v>
      </c>
      <c r="AG18">
        <v>234.58799999999999</v>
      </c>
      <c r="AH18">
        <v>9.452</v>
      </c>
      <c r="AI18">
        <v>47.606999999999999</v>
      </c>
      <c r="AJ18">
        <v>7.5755999999999997</v>
      </c>
      <c r="AK18">
        <v>1111.75</v>
      </c>
      <c r="AN18" t="s">
        <v>432</v>
      </c>
      <c r="AO18">
        <v>62.822000000000003</v>
      </c>
      <c r="AP18" t="s">
        <v>432</v>
      </c>
      <c r="AQ18" t="s">
        <v>432</v>
      </c>
      <c r="AR18" t="s">
        <v>432</v>
      </c>
      <c r="AS18" t="s">
        <v>432</v>
      </c>
      <c r="AT18">
        <v>0</v>
      </c>
      <c r="AU18">
        <v>0.59299999999999997</v>
      </c>
      <c r="AV18">
        <v>102.89700000000001</v>
      </c>
      <c r="AW18">
        <v>124.28749999999999</v>
      </c>
      <c r="AX18">
        <v>44.484000000000002</v>
      </c>
      <c r="AY18">
        <v>100.583</v>
      </c>
      <c r="AZ18">
        <v>85349</v>
      </c>
      <c r="BA18">
        <v>3438</v>
      </c>
      <c r="BB18">
        <v>0.62</v>
      </c>
      <c r="BC18">
        <v>6.99</v>
      </c>
      <c r="BD18">
        <v>1164.8499999999999</v>
      </c>
      <c r="BH18" t="str">
        <f t="shared" si="2"/>
        <v/>
      </c>
      <c r="BI18">
        <f t="shared" si="1"/>
        <v>993.02119740618173</v>
      </c>
      <c r="BJ18" t="str">
        <f t="shared" si="1"/>
        <v/>
      </c>
      <c r="BK18" t="str">
        <f t="shared" si="1"/>
        <v/>
      </c>
      <c r="BL18" t="str">
        <f t="shared" si="1"/>
        <v/>
      </c>
      <c r="BM18" t="str">
        <f t="shared" si="1"/>
        <v/>
      </c>
      <c r="BN18">
        <f t="shared" si="1"/>
        <v>110.40877664237426</v>
      </c>
      <c r="BO18">
        <f t="shared" si="1"/>
        <v>3.8200944218399475</v>
      </c>
      <c r="BP18">
        <f t="shared" si="1"/>
        <v>98.278865906598412</v>
      </c>
      <c r="BQ18">
        <f t="shared" si="1"/>
        <v>313.60123065097793</v>
      </c>
      <c r="BR18">
        <f t="shared" si="1"/>
        <v>294.33537661511861</v>
      </c>
      <c r="BS18">
        <f t="shared" si="1"/>
        <v>427.01121923332568</v>
      </c>
      <c r="BT18">
        <f t="shared" si="1"/>
        <v>1358.3808560162649</v>
      </c>
      <c r="BU18">
        <f t="shared" si="1"/>
        <v>63.432935143861933</v>
      </c>
      <c r="BV18">
        <f t="shared" si="1"/>
        <v>254.69843920265384</v>
      </c>
      <c r="BW18">
        <f t="shared" si="1"/>
        <v>55.338885311060807</v>
      </c>
      <c r="BX18">
        <f t="shared" si="1"/>
        <v>4822.6494856867139</v>
      </c>
    </row>
    <row r="19" spans="1:76" x14ac:dyDescent="0.25">
      <c r="A19">
        <v>1972</v>
      </c>
      <c r="B19" t="s">
        <v>432</v>
      </c>
      <c r="C19">
        <v>751.91899999999998</v>
      </c>
      <c r="D19" t="s">
        <v>432</v>
      </c>
      <c r="E19" t="s">
        <v>432</v>
      </c>
      <c r="F19" t="s">
        <v>432</v>
      </c>
      <c r="G19" t="s">
        <v>432</v>
      </c>
      <c r="H19">
        <v>358.84199999999998</v>
      </c>
      <c r="I19">
        <v>593.45500000000004</v>
      </c>
      <c r="J19">
        <v>926.44500000000005</v>
      </c>
      <c r="K19">
        <v>345.59930000000003</v>
      </c>
      <c r="L19">
        <v>446.29599999999999</v>
      </c>
      <c r="M19">
        <v>638.72900000000004</v>
      </c>
      <c r="N19">
        <v>197800.1</v>
      </c>
      <c r="O19">
        <v>85456.6</v>
      </c>
      <c r="P19">
        <v>4867.53</v>
      </c>
      <c r="Q19">
        <v>92.670400000000001</v>
      </c>
      <c r="R19">
        <v>5632.23</v>
      </c>
      <c r="S19">
        <v>68.6357</v>
      </c>
      <c r="U19" t="s">
        <v>432</v>
      </c>
      <c r="V19">
        <v>157.03700000000001</v>
      </c>
      <c r="W19" t="s">
        <v>432</v>
      </c>
      <c r="X19" t="s">
        <v>432</v>
      </c>
      <c r="Y19" t="s">
        <v>432</v>
      </c>
      <c r="Z19" t="s">
        <v>432</v>
      </c>
      <c r="AA19">
        <v>26.4602</v>
      </c>
      <c r="AB19">
        <v>0.75197000000000003</v>
      </c>
      <c r="AC19">
        <v>15.4741</v>
      </c>
      <c r="AD19">
        <v>32.873100000000001</v>
      </c>
      <c r="AE19">
        <v>52.875</v>
      </c>
      <c r="AF19">
        <v>101.14400000000001</v>
      </c>
      <c r="AG19">
        <v>287.63600000000002</v>
      </c>
      <c r="AH19">
        <v>9.6829999999999998</v>
      </c>
      <c r="AI19">
        <v>51.246000000000002</v>
      </c>
      <c r="AJ19">
        <v>8.6088000000000005</v>
      </c>
      <c r="AK19">
        <v>1140.25</v>
      </c>
      <c r="AN19" t="s">
        <v>432</v>
      </c>
      <c r="AO19">
        <v>70.501000000000005</v>
      </c>
      <c r="AP19" t="s">
        <v>432</v>
      </c>
      <c r="AQ19" t="s">
        <v>432</v>
      </c>
      <c r="AR19" t="s">
        <v>432</v>
      </c>
      <c r="AS19" t="s">
        <v>432</v>
      </c>
      <c r="AT19">
        <v>0</v>
      </c>
      <c r="AU19">
        <v>0.745</v>
      </c>
      <c r="AV19">
        <v>114.36199999999999</v>
      </c>
      <c r="AW19">
        <v>140.83789999999999</v>
      </c>
      <c r="AX19">
        <v>49.747</v>
      </c>
      <c r="AY19">
        <v>112.318</v>
      </c>
      <c r="AZ19">
        <v>97715.5</v>
      </c>
      <c r="BA19">
        <v>4267.7</v>
      </c>
      <c r="BB19">
        <v>0.72</v>
      </c>
      <c r="BC19">
        <v>8.08</v>
      </c>
      <c r="BD19">
        <v>1279.1099999999999</v>
      </c>
      <c r="BH19" t="str">
        <f t="shared" si="2"/>
        <v/>
      </c>
      <c r="BI19">
        <f t="shared" si="1"/>
        <v>1035.9358820878488</v>
      </c>
      <c r="BJ19" t="str">
        <f t="shared" si="1"/>
        <v/>
      </c>
      <c r="BK19" t="str">
        <f t="shared" si="1"/>
        <v/>
      </c>
      <c r="BL19" t="str">
        <f t="shared" si="1"/>
        <v/>
      </c>
      <c r="BM19" t="str">
        <f t="shared" si="1"/>
        <v/>
      </c>
      <c r="BN19">
        <f t="shared" si="1"/>
        <v>118.60753817063039</v>
      </c>
      <c r="BO19">
        <f t="shared" si="1"/>
        <v>4.0560681859646328</v>
      </c>
      <c r="BP19">
        <f t="shared" si="1"/>
        <v>103.51774460250941</v>
      </c>
      <c r="BQ19">
        <f t="shared" si="1"/>
        <v>323.6381541522818</v>
      </c>
      <c r="BR19">
        <f t="shared" si="1"/>
        <v>302.0286144875036</v>
      </c>
      <c r="BS19">
        <f t="shared" si="1"/>
        <v>450.26578859559265</v>
      </c>
      <c r="BT19">
        <f t="shared" si="1"/>
        <v>1472.6689954820554</v>
      </c>
      <c r="BU19">
        <f t="shared" si="1"/>
        <v>68.009215901565511</v>
      </c>
      <c r="BV19">
        <f t="shared" si="1"/>
        <v>276.31718050506913</v>
      </c>
      <c r="BW19">
        <f t="shared" si="1"/>
        <v>58.171756655192461</v>
      </c>
      <c r="BX19">
        <f t="shared" si="1"/>
        <v>5076.3104350515123</v>
      </c>
    </row>
    <row r="20" spans="1:76" x14ac:dyDescent="0.25">
      <c r="A20">
        <v>1973</v>
      </c>
      <c r="B20" t="s">
        <v>432</v>
      </c>
      <c r="C20">
        <v>800.97299999999996</v>
      </c>
      <c r="D20" t="s">
        <v>432</v>
      </c>
      <c r="E20" t="s">
        <v>432</v>
      </c>
      <c r="F20" t="s">
        <v>432</v>
      </c>
      <c r="G20" t="s">
        <v>432</v>
      </c>
      <c r="H20">
        <v>370.54899999999998</v>
      </c>
      <c r="I20">
        <v>633.846</v>
      </c>
      <c r="J20">
        <v>968.44</v>
      </c>
      <c r="K20">
        <v>356.13979999999998</v>
      </c>
      <c r="L20">
        <v>464.60899999999998</v>
      </c>
      <c r="M20">
        <v>683.21100000000001</v>
      </c>
      <c r="N20">
        <v>213688.6</v>
      </c>
      <c r="O20">
        <v>98188.2</v>
      </c>
      <c r="P20">
        <v>5276.84</v>
      </c>
      <c r="Q20">
        <v>99.899000000000001</v>
      </c>
      <c r="R20">
        <v>5950.18</v>
      </c>
      <c r="S20">
        <v>72.013199999999998</v>
      </c>
      <c r="U20" t="s">
        <v>432</v>
      </c>
      <c r="V20">
        <v>162.654</v>
      </c>
      <c r="W20" t="s">
        <v>432</v>
      </c>
      <c r="X20" t="s">
        <v>432</v>
      </c>
      <c r="Y20" t="s">
        <v>432</v>
      </c>
      <c r="Z20" t="s">
        <v>432</v>
      </c>
      <c r="AA20">
        <v>30.310400000000001</v>
      </c>
      <c r="AB20">
        <v>0.94159999999999999</v>
      </c>
      <c r="AC20">
        <v>18.294699999999999</v>
      </c>
      <c r="AD20">
        <v>40.261800000000001</v>
      </c>
      <c r="AE20">
        <v>69.555999999999997</v>
      </c>
      <c r="AF20">
        <v>106.977</v>
      </c>
      <c r="AG20">
        <v>357.10899999999998</v>
      </c>
      <c r="AH20">
        <v>11.266</v>
      </c>
      <c r="AI20">
        <v>57.097999999999999</v>
      </c>
      <c r="AJ20">
        <v>10.3146</v>
      </c>
      <c r="AK20">
        <v>1157.21</v>
      </c>
      <c r="AN20" t="s">
        <v>432</v>
      </c>
      <c r="AO20">
        <v>81.704999999999998</v>
      </c>
      <c r="AP20" t="s">
        <v>432</v>
      </c>
      <c r="AQ20" t="s">
        <v>432</v>
      </c>
      <c r="AR20" t="s">
        <v>432</v>
      </c>
      <c r="AS20" t="s">
        <v>432</v>
      </c>
      <c r="AT20">
        <v>1E-3</v>
      </c>
      <c r="AU20">
        <v>1.0449999999999999</v>
      </c>
      <c r="AV20">
        <v>129.928</v>
      </c>
      <c r="AW20">
        <v>156.9477</v>
      </c>
      <c r="AX20">
        <v>60.271999999999998</v>
      </c>
      <c r="AY20">
        <v>131.77799999999999</v>
      </c>
      <c r="AZ20">
        <v>118977</v>
      </c>
      <c r="BA20">
        <v>5527.3</v>
      </c>
      <c r="BB20">
        <v>0.88</v>
      </c>
      <c r="BC20">
        <v>9.3610000000000007</v>
      </c>
      <c r="BD20">
        <v>1425.38</v>
      </c>
      <c r="BH20" t="str">
        <f t="shared" si="2"/>
        <v/>
      </c>
      <c r="BI20">
        <f t="shared" si="1"/>
        <v>1103.5186918850973</v>
      </c>
      <c r="BJ20" t="str">
        <f t="shared" si="1"/>
        <v/>
      </c>
      <c r="BK20" t="str">
        <f t="shared" si="1"/>
        <v/>
      </c>
      <c r="BL20" t="str">
        <f t="shared" si="1"/>
        <v/>
      </c>
      <c r="BM20" t="str">
        <f t="shared" si="1"/>
        <v/>
      </c>
      <c r="BN20">
        <f t="shared" si="1"/>
        <v>122.47703630452656</v>
      </c>
      <c r="BO20">
        <f t="shared" si="1"/>
        <v>4.3321272807558087</v>
      </c>
      <c r="BP20">
        <f t="shared" si="1"/>
        <v>108.21011995623509</v>
      </c>
      <c r="BQ20">
        <f t="shared" si="1"/>
        <v>333.5088569107715</v>
      </c>
      <c r="BR20">
        <f t="shared" si="1"/>
        <v>314.4218468201027</v>
      </c>
      <c r="BS20">
        <f t="shared" si="1"/>
        <v>481.62294132908238</v>
      </c>
      <c r="BT20">
        <f t="shared" si="1"/>
        <v>1590.9626734666299</v>
      </c>
      <c r="BU20">
        <f t="shared" si="1"/>
        <v>78.141448323313767</v>
      </c>
      <c r="BV20">
        <f t="shared" si="1"/>
        <v>299.55265828384603</v>
      </c>
      <c r="BW20">
        <f t="shared" si="1"/>
        <v>62.709347516543275</v>
      </c>
      <c r="BX20">
        <f t="shared" si="1"/>
        <v>5362.8777277268164</v>
      </c>
    </row>
    <row r="21" spans="1:76" x14ac:dyDescent="0.25">
      <c r="A21">
        <v>1974</v>
      </c>
      <c r="B21" t="s">
        <v>432</v>
      </c>
      <c r="C21">
        <v>781.07399999999996</v>
      </c>
      <c r="D21" t="s">
        <v>432</v>
      </c>
      <c r="E21" t="s">
        <v>432</v>
      </c>
      <c r="F21" t="s">
        <v>432</v>
      </c>
      <c r="G21" t="s">
        <v>432</v>
      </c>
      <c r="H21">
        <v>391.279</v>
      </c>
      <c r="I21">
        <v>670.01499999999999</v>
      </c>
      <c r="J21">
        <v>1006.432</v>
      </c>
      <c r="K21">
        <v>361.32130000000001</v>
      </c>
      <c r="L21">
        <v>470.88099999999997</v>
      </c>
      <c r="M21">
        <v>708.428</v>
      </c>
      <c r="N21">
        <v>211070.4</v>
      </c>
      <c r="O21">
        <v>107527.7</v>
      </c>
      <c r="P21">
        <v>5599.3</v>
      </c>
      <c r="Q21">
        <v>105.88639999999999</v>
      </c>
      <c r="R21">
        <v>5918.06</v>
      </c>
      <c r="S21">
        <v>74.112099999999998</v>
      </c>
      <c r="U21" t="s">
        <v>432</v>
      </c>
      <c r="V21">
        <v>181.61500000000001</v>
      </c>
      <c r="W21" t="s">
        <v>432</v>
      </c>
      <c r="X21" t="s">
        <v>432</v>
      </c>
      <c r="Y21" t="s">
        <v>432</v>
      </c>
      <c r="Z21" t="s">
        <v>432</v>
      </c>
      <c r="AA21">
        <v>42.7881</v>
      </c>
      <c r="AB21">
        <v>1.2662500000000001</v>
      </c>
      <c r="AC21">
        <v>22.979500000000002</v>
      </c>
      <c r="AD21">
        <v>49.368200000000002</v>
      </c>
      <c r="AE21">
        <v>84.966999999999999</v>
      </c>
      <c r="AF21">
        <v>133.88200000000001</v>
      </c>
      <c r="AG21">
        <v>417.96899999999999</v>
      </c>
      <c r="AH21">
        <v>16.257999999999999</v>
      </c>
      <c r="AI21">
        <v>76.186000000000007</v>
      </c>
      <c r="AJ21">
        <v>11.864000000000001</v>
      </c>
      <c r="AK21">
        <v>1295.58</v>
      </c>
      <c r="AN21" t="s">
        <v>432</v>
      </c>
      <c r="AO21">
        <v>92.587999999999994</v>
      </c>
      <c r="AP21" t="s">
        <v>432</v>
      </c>
      <c r="AQ21" t="s">
        <v>432</v>
      </c>
      <c r="AR21" t="s">
        <v>432</v>
      </c>
      <c r="AS21" t="s">
        <v>432</v>
      </c>
      <c r="AT21">
        <v>1E-3</v>
      </c>
      <c r="AU21">
        <v>1.5209999999999999</v>
      </c>
      <c r="AV21">
        <v>150.37899999999999</v>
      </c>
      <c r="AW21">
        <v>170.27</v>
      </c>
      <c r="AX21">
        <v>71.159000000000006</v>
      </c>
      <c r="AY21">
        <v>157.40799999999999</v>
      </c>
      <c r="AZ21">
        <v>141975</v>
      </c>
      <c r="BA21">
        <v>7905</v>
      </c>
      <c r="BB21">
        <v>1.1399999999999999</v>
      </c>
      <c r="BC21">
        <v>10.202999999999999</v>
      </c>
      <c r="BD21">
        <v>1545.24</v>
      </c>
      <c r="BH21" t="str">
        <f t="shared" si="2"/>
        <v/>
      </c>
      <c r="BI21">
        <f t="shared" si="1"/>
        <v>1076.1033876865517</v>
      </c>
      <c r="BJ21" t="str">
        <f t="shared" si="1"/>
        <v/>
      </c>
      <c r="BK21" t="str">
        <f t="shared" si="1"/>
        <v/>
      </c>
      <c r="BL21" t="str">
        <f t="shared" si="1"/>
        <v/>
      </c>
      <c r="BM21" t="str">
        <f t="shared" si="1"/>
        <v/>
      </c>
      <c r="BN21">
        <f t="shared" si="1"/>
        <v>129.32889385263178</v>
      </c>
      <c r="BO21">
        <f t="shared" si="1"/>
        <v>4.5793304052018993</v>
      </c>
      <c r="BP21">
        <f t="shared" si="1"/>
        <v>112.45521400168683</v>
      </c>
      <c r="BQ21">
        <f t="shared" si="1"/>
        <v>338.36109791860935</v>
      </c>
      <c r="BR21">
        <f t="shared" si="1"/>
        <v>318.66639185314273</v>
      </c>
      <c r="BS21">
        <f t="shared" si="1"/>
        <v>499.39941991548608</v>
      </c>
      <c r="BT21">
        <f t="shared" si="1"/>
        <v>1571.4695490244728</v>
      </c>
      <c r="BU21">
        <f t="shared" si="1"/>
        <v>85.574134293884455</v>
      </c>
      <c r="BV21">
        <f t="shared" si="1"/>
        <v>317.85788455377445</v>
      </c>
      <c r="BW21">
        <f t="shared" si="1"/>
        <v>66.46780302981719</v>
      </c>
      <c r="BX21">
        <f t="shared" si="1"/>
        <v>5333.9280770247224</v>
      </c>
    </row>
    <row r="22" spans="1:76" x14ac:dyDescent="0.25">
      <c r="A22">
        <v>1975</v>
      </c>
      <c r="B22" t="s">
        <v>432</v>
      </c>
      <c r="C22">
        <v>769.56399999999996</v>
      </c>
      <c r="D22" t="s">
        <v>432</v>
      </c>
      <c r="E22" t="s">
        <v>432</v>
      </c>
      <c r="F22" t="s">
        <v>432</v>
      </c>
      <c r="G22" t="s">
        <v>432</v>
      </c>
      <c r="H22">
        <v>419.34899999999999</v>
      </c>
      <c r="I22">
        <v>674.34500000000003</v>
      </c>
      <c r="J22">
        <v>1056.2719999999999</v>
      </c>
      <c r="K22">
        <v>335.00560000000002</v>
      </c>
      <c r="L22">
        <v>483.06599999999997</v>
      </c>
      <c r="M22">
        <v>721.34299999999996</v>
      </c>
      <c r="N22">
        <v>217595.7</v>
      </c>
      <c r="O22">
        <v>115957.8</v>
      </c>
      <c r="P22">
        <v>5913.48</v>
      </c>
      <c r="Q22">
        <v>104.0527</v>
      </c>
      <c r="R22">
        <v>5905.82</v>
      </c>
      <c r="S22">
        <v>70.336100000000002</v>
      </c>
      <c r="U22" t="s">
        <v>432</v>
      </c>
      <c r="V22">
        <v>205.393</v>
      </c>
      <c r="W22" t="s">
        <v>432</v>
      </c>
      <c r="X22" t="s">
        <v>432</v>
      </c>
      <c r="Y22" t="s">
        <v>432</v>
      </c>
      <c r="Z22" t="s">
        <v>432</v>
      </c>
      <c r="AA22">
        <v>51.854900000000001</v>
      </c>
      <c r="AB22">
        <v>1.14107</v>
      </c>
      <c r="AC22">
        <v>26.553100000000001</v>
      </c>
      <c r="AD22">
        <v>52.844299999999997</v>
      </c>
      <c r="AE22">
        <v>87.8</v>
      </c>
      <c r="AF22">
        <v>143.60400000000001</v>
      </c>
      <c r="AG22">
        <v>434.863</v>
      </c>
      <c r="AH22">
        <v>17.556999999999999</v>
      </c>
      <c r="AI22">
        <v>90.25</v>
      </c>
      <c r="AJ22">
        <v>11.138400000000001</v>
      </c>
      <c r="AK22">
        <v>1357.95</v>
      </c>
      <c r="AN22" t="s">
        <v>432</v>
      </c>
      <c r="AO22">
        <v>115.026</v>
      </c>
      <c r="AP22" t="s">
        <v>432</v>
      </c>
      <c r="AQ22" t="s">
        <v>432</v>
      </c>
      <c r="AR22" t="s">
        <v>432</v>
      </c>
      <c r="AS22" t="s">
        <v>432</v>
      </c>
      <c r="AT22">
        <v>1E-3</v>
      </c>
      <c r="AU22">
        <v>2.1720000000000002</v>
      </c>
      <c r="AV22">
        <v>171.84899999999999</v>
      </c>
      <c r="AW22">
        <v>169.12970000000001</v>
      </c>
      <c r="AX22">
        <v>83.233999999999995</v>
      </c>
      <c r="AY22">
        <v>177.42</v>
      </c>
      <c r="AZ22">
        <v>156869.4</v>
      </c>
      <c r="BA22">
        <v>10543.6</v>
      </c>
      <c r="BB22">
        <v>1.4</v>
      </c>
      <c r="BC22">
        <v>11.506</v>
      </c>
      <c r="BD22">
        <v>1684.9</v>
      </c>
      <c r="BH22" t="str">
        <f t="shared" si="2"/>
        <v/>
      </c>
      <c r="BI22">
        <f t="shared" si="1"/>
        <v>1060.2457992989314</v>
      </c>
      <c r="BJ22" t="str">
        <f t="shared" si="1"/>
        <v/>
      </c>
      <c r="BK22" t="str">
        <f t="shared" si="1"/>
        <v/>
      </c>
      <c r="BL22" t="str">
        <f t="shared" si="1"/>
        <v/>
      </c>
      <c r="BM22" t="str">
        <f t="shared" si="1"/>
        <v/>
      </c>
      <c r="BN22">
        <f t="shared" si="1"/>
        <v>138.60683120792908</v>
      </c>
      <c r="BO22">
        <f t="shared" si="1"/>
        <v>4.6089245197434012</v>
      </c>
      <c r="BP22">
        <f t="shared" si="1"/>
        <v>118.02416239148769</v>
      </c>
      <c r="BQ22">
        <f t="shared" si="1"/>
        <v>313.71763199369229</v>
      </c>
      <c r="BR22">
        <f t="shared" si="1"/>
        <v>326.91253044172572</v>
      </c>
      <c r="BS22">
        <f t="shared" si="1"/>
        <v>508.50372339898541</v>
      </c>
      <c r="BT22">
        <f t="shared" si="1"/>
        <v>1620.0519663044392</v>
      </c>
      <c r="BU22">
        <f t="shared" si="1"/>
        <v>92.283089377187409</v>
      </c>
      <c r="BV22">
        <f t="shared" si="1"/>
        <v>335.69307648296285</v>
      </c>
      <c r="BW22">
        <f t="shared" si="1"/>
        <v>65.31673914988761</v>
      </c>
      <c r="BX22">
        <f t="shared" ref="BX22:BX69" si="3">IF(R22="NA","",BX$2*R22)</f>
        <v>5322.8962051506987</v>
      </c>
    </row>
    <row r="23" spans="1:76" x14ac:dyDescent="0.25">
      <c r="A23">
        <v>1976</v>
      </c>
      <c r="B23" t="s">
        <v>432</v>
      </c>
      <c r="C23">
        <v>791.96</v>
      </c>
      <c r="D23" t="s">
        <v>432</v>
      </c>
      <c r="E23" t="s">
        <v>432</v>
      </c>
      <c r="F23" t="s">
        <v>432</v>
      </c>
      <c r="G23" t="s">
        <v>432</v>
      </c>
      <c r="H23">
        <v>463.21899999999999</v>
      </c>
      <c r="I23">
        <v>714.53099999999995</v>
      </c>
      <c r="J23">
        <v>1117.8040000000001</v>
      </c>
      <c r="K23">
        <v>330.30329999999998</v>
      </c>
      <c r="L23">
        <v>500.44299999999998</v>
      </c>
      <c r="M23">
        <v>758.84799999999996</v>
      </c>
      <c r="N23">
        <v>226245.2</v>
      </c>
      <c r="O23">
        <v>131289.1</v>
      </c>
      <c r="P23">
        <v>6164.14</v>
      </c>
      <c r="Q23">
        <v>105.0192</v>
      </c>
      <c r="R23">
        <v>6224.09</v>
      </c>
      <c r="S23">
        <v>71.946799999999996</v>
      </c>
      <c r="U23" t="s">
        <v>432</v>
      </c>
      <c r="V23">
        <v>220.024</v>
      </c>
      <c r="W23" t="s">
        <v>432</v>
      </c>
      <c r="X23" t="s">
        <v>432</v>
      </c>
      <c r="Y23" t="s">
        <v>432</v>
      </c>
      <c r="Z23" t="s">
        <v>432</v>
      </c>
      <c r="AA23">
        <v>65.823800000000006</v>
      </c>
      <c r="AB23">
        <v>1.50071</v>
      </c>
      <c r="AC23">
        <v>32.161799999999999</v>
      </c>
      <c r="AD23">
        <v>61.312600000000003</v>
      </c>
      <c r="AE23">
        <v>105.01</v>
      </c>
      <c r="AF23">
        <v>185.39500000000001</v>
      </c>
      <c r="AG23">
        <v>531.88699999999994</v>
      </c>
      <c r="AH23">
        <v>26.745999999999999</v>
      </c>
      <c r="AI23">
        <v>103.901</v>
      </c>
      <c r="AJ23">
        <v>12.4361</v>
      </c>
      <c r="AK23">
        <v>1675.61</v>
      </c>
      <c r="AN23" t="s">
        <v>432</v>
      </c>
      <c r="AO23">
        <v>136.762</v>
      </c>
      <c r="AP23" t="s">
        <v>432</v>
      </c>
      <c r="AQ23" t="s">
        <v>432</v>
      </c>
      <c r="AR23" t="s">
        <v>432</v>
      </c>
      <c r="AS23" t="s">
        <v>432</v>
      </c>
      <c r="AT23">
        <v>1E-3</v>
      </c>
      <c r="AU23">
        <v>3.0550000000000002</v>
      </c>
      <c r="AV23">
        <v>196.119</v>
      </c>
      <c r="AW23">
        <v>171.30789999999999</v>
      </c>
      <c r="AX23">
        <v>96.073999999999998</v>
      </c>
      <c r="AY23">
        <v>204.37</v>
      </c>
      <c r="AZ23">
        <v>176166.39999999999</v>
      </c>
      <c r="BA23">
        <v>14472.8</v>
      </c>
      <c r="BB23">
        <v>1.74</v>
      </c>
      <c r="BC23">
        <v>13.972</v>
      </c>
      <c r="BD23">
        <v>1873.41</v>
      </c>
      <c r="BH23" t="str">
        <f t="shared" si="2"/>
        <v/>
      </c>
      <c r="BI23">
        <f t="shared" ref="BI23:BW37" si="4">IF(C23="NA","",BI$2*C23)</f>
        <v>1091.1012771033752</v>
      </c>
      <c r="BJ23" t="str">
        <f t="shared" si="4"/>
        <v/>
      </c>
      <c r="BK23" t="str">
        <f t="shared" si="4"/>
        <v/>
      </c>
      <c r="BL23" t="str">
        <f t="shared" si="4"/>
        <v/>
      </c>
      <c r="BM23" t="str">
        <f t="shared" si="4"/>
        <v/>
      </c>
      <c r="BN23">
        <f t="shared" si="4"/>
        <v>153.10712019178703</v>
      </c>
      <c r="BO23">
        <f t="shared" si="4"/>
        <v>4.8835825074950838</v>
      </c>
      <c r="BP23">
        <f t="shared" si="4"/>
        <v>124.89953422778841</v>
      </c>
      <c r="BQ23">
        <f t="shared" si="4"/>
        <v>309.31414016870798</v>
      </c>
      <c r="BR23">
        <f t="shared" si="4"/>
        <v>338.67232939566964</v>
      </c>
      <c r="BS23">
        <f t="shared" si="4"/>
        <v>534.94250792462572</v>
      </c>
      <c r="BT23">
        <f t="shared" si="4"/>
        <v>1684.4495600186083</v>
      </c>
      <c r="BU23">
        <f t="shared" si="4"/>
        <v>104.48424986978449</v>
      </c>
      <c r="BV23">
        <f t="shared" si="4"/>
        <v>349.92240110251339</v>
      </c>
      <c r="BW23">
        <f t="shared" si="4"/>
        <v>65.923437759230438</v>
      </c>
      <c r="BX23">
        <f t="shared" si="3"/>
        <v>5609.7519127769583</v>
      </c>
    </row>
    <row r="24" spans="1:76" x14ac:dyDescent="0.25">
      <c r="A24">
        <v>1977</v>
      </c>
      <c r="B24" t="s">
        <v>432</v>
      </c>
      <c r="C24">
        <v>811.42499999999995</v>
      </c>
      <c r="D24" t="s">
        <v>432</v>
      </c>
      <c r="E24" t="s">
        <v>432</v>
      </c>
      <c r="F24" t="s">
        <v>432</v>
      </c>
      <c r="G24" t="s">
        <v>432</v>
      </c>
      <c r="H24">
        <v>478.99900000000002</v>
      </c>
      <c r="I24">
        <v>777.56899999999996</v>
      </c>
      <c r="J24">
        <v>1164.3130000000001</v>
      </c>
      <c r="K24">
        <v>338.34160000000003</v>
      </c>
      <c r="L24">
        <v>504.93200000000002</v>
      </c>
      <c r="M24">
        <v>785.09</v>
      </c>
      <c r="N24">
        <v>236178.1</v>
      </c>
      <c r="O24">
        <v>147484.9</v>
      </c>
      <c r="P24">
        <v>6376.36</v>
      </c>
      <c r="Q24">
        <v>100.8853</v>
      </c>
      <c r="R24">
        <v>6511.91</v>
      </c>
      <c r="S24">
        <v>76.275499999999994</v>
      </c>
      <c r="U24" t="s">
        <v>432</v>
      </c>
      <c r="V24">
        <v>244.00399999999999</v>
      </c>
      <c r="W24" t="s">
        <v>432</v>
      </c>
      <c r="X24" t="s">
        <v>432</v>
      </c>
      <c r="Y24" t="s">
        <v>432</v>
      </c>
      <c r="Z24" t="s">
        <v>432</v>
      </c>
      <c r="AA24">
        <v>73.628399999999999</v>
      </c>
      <c r="AB24">
        <v>1.9428799999999999</v>
      </c>
      <c r="AC24">
        <v>36.369100000000003</v>
      </c>
      <c r="AD24">
        <v>64.233900000000006</v>
      </c>
      <c r="AE24">
        <v>101.953</v>
      </c>
      <c r="AF24">
        <v>186.00200000000001</v>
      </c>
      <c r="AG24">
        <v>641.94799999999998</v>
      </c>
      <c r="AH24">
        <v>33.692</v>
      </c>
      <c r="AI24">
        <v>91.355000000000004</v>
      </c>
      <c r="AJ24">
        <v>13.3256</v>
      </c>
      <c r="AK24">
        <v>1824.37</v>
      </c>
      <c r="AN24" t="s">
        <v>432</v>
      </c>
      <c r="AO24">
        <v>159.506</v>
      </c>
      <c r="AP24" t="s">
        <v>432</v>
      </c>
      <c r="AQ24" t="s">
        <v>432</v>
      </c>
      <c r="AR24" t="s">
        <v>432</v>
      </c>
      <c r="AS24" t="s">
        <v>432</v>
      </c>
      <c r="AT24">
        <v>2E-3</v>
      </c>
      <c r="AU24">
        <v>4.4119999999999999</v>
      </c>
      <c r="AV24">
        <v>220.96799999999999</v>
      </c>
      <c r="AW24">
        <v>175.92959999999999</v>
      </c>
      <c r="AX24">
        <v>104.919</v>
      </c>
      <c r="AY24">
        <v>225.80799999999999</v>
      </c>
      <c r="AZ24">
        <v>196312.1</v>
      </c>
      <c r="BA24">
        <v>18608.099999999999</v>
      </c>
      <c r="BB24">
        <v>2.35</v>
      </c>
      <c r="BC24">
        <v>15.667</v>
      </c>
      <c r="BD24">
        <v>2081.83</v>
      </c>
      <c r="BH24" t="str">
        <f t="shared" si="2"/>
        <v/>
      </c>
      <c r="BI24">
        <f t="shared" si="4"/>
        <v>1117.9186496459495</v>
      </c>
      <c r="BJ24" t="str">
        <f t="shared" si="4"/>
        <v/>
      </c>
      <c r="BK24" t="str">
        <f t="shared" si="4"/>
        <v/>
      </c>
      <c r="BL24" t="str">
        <f t="shared" si="4"/>
        <v/>
      </c>
      <c r="BM24" t="str">
        <f t="shared" si="4"/>
        <v/>
      </c>
      <c r="BN24">
        <f t="shared" si="4"/>
        <v>158.32286124866596</v>
      </c>
      <c r="BO24">
        <f t="shared" si="4"/>
        <v>5.3144263394736475</v>
      </c>
      <c r="BP24">
        <f t="shared" si="4"/>
        <v>130.09628825389694</v>
      </c>
      <c r="BQ24">
        <f t="shared" si="4"/>
        <v>316.84164550370809</v>
      </c>
      <c r="BR24">
        <f t="shared" si="4"/>
        <v>341.71023798197649</v>
      </c>
      <c r="BS24">
        <f t="shared" si="4"/>
        <v>553.44155027956117</v>
      </c>
      <c r="BT24">
        <f t="shared" si="4"/>
        <v>1758.4023733145759</v>
      </c>
      <c r="BU24">
        <f t="shared" si="4"/>
        <v>117.37340833031971</v>
      </c>
      <c r="BV24">
        <f t="shared" si="4"/>
        <v>361.9695856184353</v>
      </c>
      <c r="BW24">
        <f t="shared" si="4"/>
        <v>63.328475129988519</v>
      </c>
      <c r="BX24">
        <f t="shared" si="3"/>
        <v>5869.1631352264185</v>
      </c>
    </row>
    <row r="25" spans="1:76" x14ac:dyDescent="0.25">
      <c r="A25">
        <v>1978</v>
      </c>
      <c r="B25" t="s">
        <v>432</v>
      </c>
      <c r="C25">
        <v>845.53899999999999</v>
      </c>
      <c r="D25" t="s">
        <v>432</v>
      </c>
      <c r="E25" t="s">
        <v>432</v>
      </c>
      <c r="F25" t="s">
        <v>432</v>
      </c>
      <c r="G25" t="s">
        <v>432</v>
      </c>
      <c r="H25">
        <v>486.19799999999998</v>
      </c>
      <c r="I25">
        <v>824.35299999999995</v>
      </c>
      <c r="J25">
        <v>1209.364</v>
      </c>
      <c r="K25">
        <v>339.72570000000002</v>
      </c>
      <c r="L25">
        <v>525.34900000000005</v>
      </c>
      <c r="M25">
        <v>816.13</v>
      </c>
      <c r="N25">
        <v>248629.5</v>
      </c>
      <c r="O25">
        <v>163638.9</v>
      </c>
      <c r="P25">
        <v>6902.39</v>
      </c>
      <c r="Q25">
        <v>101.2062</v>
      </c>
      <c r="R25">
        <v>6872.34</v>
      </c>
      <c r="S25">
        <v>80.978200000000001</v>
      </c>
      <c r="U25" t="s">
        <v>432</v>
      </c>
      <c r="V25">
        <v>279.94900000000001</v>
      </c>
      <c r="W25" t="s">
        <v>432</v>
      </c>
      <c r="X25" t="s">
        <v>432</v>
      </c>
      <c r="Y25" t="s">
        <v>432</v>
      </c>
      <c r="Z25" t="s">
        <v>432</v>
      </c>
      <c r="AA25">
        <v>72.871700000000004</v>
      </c>
      <c r="AB25">
        <v>1.97373</v>
      </c>
      <c r="AC25">
        <v>36.555999999999997</v>
      </c>
      <c r="AD25">
        <v>80.552099999999996</v>
      </c>
      <c r="AE25">
        <v>106.535</v>
      </c>
      <c r="AF25">
        <v>172.14099999999999</v>
      </c>
      <c r="AG25">
        <v>809.39599999999996</v>
      </c>
      <c r="AH25">
        <v>40.790999999999997</v>
      </c>
      <c r="AI25">
        <v>102.496</v>
      </c>
      <c r="AJ25">
        <v>14.494199999999999</v>
      </c>
      <c r="AK25">
        <v>1845.69</v>
      </c>
      <c r="AN25" t="s">
        <v>432</v>
      </c>
      <c r="AO25">
        <v>185.86099999999999</v>
      </c>
      <c r="AP25" t="s">
        <v>432</v>
      </c>
      <c r="AQ25" t="s">
        <v>432</v>
      </c>
      <c r="AR25" t="s">
        <v>432</v>
      </c>
      <c r="AS25" t="s">
        <v>432</v>
      </c>
      <c r="AT25">
        <v>2E-3</v>
      </c>
      <c r="AU25">
        <v>6.8410000000000002</v>
      </c>
      <c r="AV25">
        <v>243.88800000000001</v>
      </c>
      <c r="AW25">
        <v>183.03129999999999</v>
      </c>
      <c r="AX25">
        <v>118.587</v>
      </c>
      <c r="AY25">
        <v>250.23500000000001</v>
      </c>
      <c r="AZ25">
        <v>216175.9</v>
      </c>
      <c r="BA25">
        <v>25154.5</v>
      </c>
      <c r="BB25">
        <v>2.97</v>
      </c>
      <c r="BC25">
        <v>17.809999999999999</v>
      </c>
      <c r="BD25">
        <v>2351.6</v>
      </c>
      <c r="BH25" t="str">
        <f t="shared" si="2"/>
        <v/>
      </c>
      <c r="BI25">
        <f t="shared" si="4"/>
        <v>1164.9182821616125</v>
      </c>
      <c r="BJ25" t="str">
        <f t="shared" si="4"/>
        <v/>
      </c>
      <c r="BK25" t="str">
        <f t="shared" si="4"/>
        <v/>
      </c>
      <c r="BL25" t="str">
        <f t="shared" si="4"/>
        <v/>
      </c>
      <c r="BM25" t="str">
        <f t="shared" si="4"/>
        <v/>
      </c>
      <c r="BN25">
        <f t="shared" si="4"/>
        <v>160.70233652550192</v>
      </c>
      <c r="BO25">
        <f t="shared" si="4"/>
        <v>5.6341794698915715</v>
      </c>
      <c r="BP25">
        <f t="shared" si="4"/>
        <v>135.13013042702934</v>
      </c>
      <c r="BQ25">
        <f t="shared" si="4"/>
        <v>318.13779271570235</v>
      </c>
      <c r="BR25">
        <f t="shared" si="4"/>
        <v>355.52734192642453</v>
      </c>
      <c r="BS25">
        <f t="shared" si="4"/>
        <v>575.32289601148693</v>
      </c>
      <c r="BT25">
        <f t="shared" si="4"/>
        <v>1851.1060207361154</v>
      </c>
      <c r="BU25">
        <f t="shared" si="4"/>
        <v>130.22930095504253</v>
      </c>
      <c r="BV25">
        <f t="shared" si="4"/>
        <v>391.83095811353689</v>
      </c>
      <c r="BW25">
        <f t="shared" si="4"/>
        <v>63.529912878294894</v>
      </c>
      <c r="BX25">
        <f t="shared" si="3"/>
        <v>6194.0175126409804</v>
      </c>
    </row>
    <row r="26" spans="1:76" x14ac:dyDescent="0.25">
      <c r="A26">
        <v>1979</v>
      </c>
      <c r="B26" t="s">
        <v>432</v>
      </c>
      <c r="C26">
        <v>877.23800000000006</v>
      </c>
      <c r="D26" t="s">
        <v>432</v>
      </c>
      <c r="E26" t="s">
        <v>432</v>
      </c>
      <c r="F26" t="s">
        <v>432</v>
      </c>
      <c r="G26" t="s">
        <v>432</v>
      </c>
      <c r="H26">
        <v>483.16300000000001</v>
      </c>
      <c r="I26">
        <v>864.42200000000003</v>
      </c>
      <c r="J26">
        <v>1262.2439999999999</v>
      </c>
      <c r="K26">
        <v>348.19009999999997</v>
      </c>
      <c r="L26">
        <v>541.28899999999999</v>
      </c>
      <c r="M26">
        <v>847.18299999999999</v>
      </c>
      <c r="N26">
        <v>262264.3</v>
      </c>
      <c r="O26">
        <v>177828.4</v>
      </c>
      <c r="P26">
        <v>7534.29</v>
      </c>
      <c r="Q26">
        <v>103.42440000000001</v>
      </c>
      <c r="R26">
        <v>7089.96</v>
      </c>
      <c r="S26">
        <v>86.728499999999997</v>
      </c>
      <c r="U26" t="s">
        <v>432</v>
      </c>
      <c r="V26">
        <v>341.423</v>
      </c>
      <c r="W26" t="s">
        <v>432</v>
      </c>
      <c r="X26" t="s">
        <v>432</v>
      </c>
      <c r="Y26" t="s">
        <v>432</v>
      </c>
      <c r="Z26" t="s">
        <v>432</v>
      </c>
      <c r="AA26">
        <v>93.163300000000007</v>
      </c>
      <c r="AB26">
        <v>2.0886</v>
      </c>
      <c r="AC26">
        <v>38.787199999999999</v>
      </c>
      <c r="AD26">
        <v>83.962699999999998</v>
      </c>
      <c r="AE26">
        <v>109.637</v>
      </c>
      <c r="AF26">
        <v>177.93199999999999</v>
      </c>
      <c r="AG26">
        <v>779.82100000000003</v>
      </c>
      <c r="AH26">
        <v>48.848999999999997</v>
      </c>
      <c r="AI26">
        <v>124.916</v>
      </c>
      <c r="AJ26">
        <v>15.321300000000001</v>
      </c>
      <c r="AK26">
        <v>1917.1</v>
      </c>
      <c r="AN26" t="s">
        <v>432</v>
      </c>
      <c r="AO26">
        <v>220.66300000000001</v>
      </c>
      <c r="AP26" t="s">
        <v>432</v>
      </c>
      <c r="AQ26" t="s">
        <v>432</v>
      </c>
      <c r="AR26" t="s">
        <v>432</v>
      </c>
      <c r="AS26" t="s">
        <v>432</v>
      </c>
      <c r="AT26">
        <v>4.0000000000000001E-3</v>
      </c>
      <c r="AU26">
        <v>10.108000000000001</v>
      </c>
      <c r="AV26">
        <v>269.06700000000001</v>
      </c>
      <c r="AW26">
        <v>191.32159999999999</v>
      </c>
      <c r="AX26">
        <v>134.42400000000001</v>
      </c>
      <c r="AY26">
        <v>285.69400000000002</v>
      </c>
      <c r="AZ26">
        <v>234305.7</v>
      </c>
      <c r="BA26">
        <v>32402.3</v>
      </c>
      <c r="BB26">
        <v>3.9</v>
      </c>
      <c r="BC26">
        <v>20.545999999999999</v>
      </c>
      <c r="BD26">
        <v>2627.33</v>
      </c>
      <c r="BH26" t="str">
        <f t="shared" si="2"/>
        <v/>
      </c>
      <c r="BI26">
        <f t="shared" si="4"/>
        <v>1208.5907143335658</v>
      </c>
      <c r="BJ26" t="str">
        <f t="shared" si="4"/>
        <v/>
      </c>
      <c r="BK26" t="str">
        <f t="shared" si="4"/>
        <v/>
      </c>
      <c r="BL26" t="str">
        <f t="shared" si="4"/>
        <v/>
      </c>
      <c r="BM26" t="str">
        <f t="shared" si="4"/>
        <v/>
      </c>
      <c r="BN26">
        <f t="shared" si="4"/>
        <v>159.69918227280056</v>
      </c>
      <c r="BO26">
        <f t="shared" si="4"/>
        <v>5.9080378014304706</v>
      </c>
      <c r="BP26">
        <f t="shared" si="4"/>
        <v>141.03875785184212</v>
      </c>
      <c r="BQ26">
        <f t="shared" si="4"/>
        <v>326.06432147894515</v>
      </c>
      <c r="BR26">
        <f t="shared" si="4"/>
        <v>366.3146582253176</v>
      </c>
      <c r="BS26">
        <f t="shared" si="4"/>
        <v>597.21340596681841</v>
      </c>
      <c r="BT26">
        <f t="shared" si="4"/>
        <v>1952.6203638512034</v>
      </c>
      <c r="BU26">
        <f t="shared" si="4"/>
        <v>141.52177887992212</v>
      </c>
      <c r="BV26">
        <f t="shared" si="4"/>
        <v>427.70229868280984</v>
      </c>
      <c r="BW26">
        <f t="shared" si="4"/>
        <v>64.922337974253779</v>
      </c>
      <c r="BX26">
        <f t="shared" si="3"/>
        <v>6390.1577052247194</v>
      </c>
    </row>
    <row r="27" spans="1:76" x14ac:dyDescent="0.25">
      <c r="A27">
        <v>1980</v>
      </c>
      <c r="B27" t="s">
        <v>432</v>
      </c>
      <c r="C27">
        <v>859.41800000000001</v>
      </c>
      <c r="D27" t="s">
        <v>432</v>
      </c>
      <c r="E27" t="s">
        <v>432</v>
      </c>
      <c r="F27" t="s">
        <v>432</v>
      </c>
      <c r="G27" t="s">
        <v>432</v>
      </c>
      <c r="H27">
        <v>471.339</v>
      </c>
      <c r="I27">
        <v>914.10799999999995</v>
      </c>
      <c r="J27">
        <v>1319.8610000000001</v>
      </c>
      <c r="K27">
        <v>364.21370000000002</v>
      </c>
      <c r="L27">
        <v>559.35599999999999</v>
      </c>
      <c r="M27">
        <v>865.50400000000002</v>
      </c>
      <c r="N27">
        <v>269653.8</v>
      </c>
      <c r="O27">
        <v>174901.9</v>
      </c>
      <c r="P27">
        <v>8161.45</v>
      </c>
      <c r="Q27">
        <v>104.7527</v>
      </c>
      <c r="R27">
        <v>7071.75</v>
      </c>
      <c r="S27">
        <v>90.860399999999998</v>
      </c>
      <c r="U27" t="s">
        <v>432</v>
      </c>
      <c r="V27">
        <v>433.86</v>
      </c>
      <c r="W27" t="s">
        <v>432</v>
      </c>
      <c r="X27" t="s">
        <v>432</v>
      </c>
      <c r="Y27" t="s">
        <v>432</v>
      </c>
      <c r="Z27" t="s">
        <v>432</v>
      </c>
      <c r="AA27">
        <v>72.357699999999994</v>
      </c>
      <c r="AB27">
        <v>2.4477899999999999</v>
      </c>
      <c r="AC27">
        <v>46.359299999999998</v>
      </c>
      <c r="AD27">
        <v>88.300299999999993</v>
      </c>
      <c r="AE27">
        <v>132.43600000000001</v>
      </c>
      <c r="AF27">
        <v>197.571</v>
      </c>
      <c r="AG27">
        <v>806.26099999999997</v>
      </c>
      <c r="AH27">
        <v>49.936999999999998</v>
      </c>
      <c r="AI27">
        <v>207.75200000000001</v>
      </c>
      <c r="AJ27">
        <v>17.767199999999999</v>
      </c>
      <c r="AK27">
        <v>2052.1799999999998</v>
      </c>
      <c r="AN27" t="s">
        <v>432</v>
      </c>
      <c r="AO27">
        <v>259.66000000000003</v>
      </c>
      <c r="AP27" t="s">
        <v>432</v>
      </c>
      <c r="AQ27" t="s">
        <v>432</v>
      </c>
      <c r="AR27" t="s">
        <v>432</v>
      </c>
      <c r="AS27" t="s">
        <v>432</v>
      </c>
      <c r="AT27">
        <v>7.0000000000000001E-3</v>
      </c>
      <c r="AU27">
        <v>16.297999999999998</v>
      </c>
      <c r="AV27">
        <v>318.279</v>
      </c>
      <c r="AW27">
        <v>205.5429</v>
      </c>
      <c r="AX27">
        <v>152.142</v>
      </c>
      <c r="AY27">
        <v>321.26900000000001</v>
      </c>
      <c r="AZ27">
        <v>254007.8</v>
      </c>
      <c r="BA27">
        <v>39725.1</v>
      </c>
      <c r="BB27">
        <v>5.44</v>
      </c>
      <c r="BC27">
        <v>23.988</v>
      </c>
      <c r="BD27">
        <v>2857.31</v>
      </c>
      <c r="BH27" t="str">
        <f t="shared" si="2"/>
        <v/>
      </c>
      <c r="BI27">
        <f t="shared" si="4"/>
        <v>1184.0396956483009</v>
      </c>
      <c r="BJ27" t="str">
        <f t="shared" si="4"/>
        <v/>
      </c>
      <c r="BK27" t="str">
        <f t="shared" si="4"/>
        <v/>
      </c>
      <c r="BL27" t="str">
        <f t="shared" si="4"/>
        <v/>
      </c>
      <c r="BM27" t="str">
        <f t="shared" si="4"/>
        <v/>
      </c>
      <c r="BN27">
        <f t="shared" si="4"/>
        <v>155.79101229456631</v>
      </c>
      <c r="BO27">
        <f t="shared" si="4"/>
        <v>6.2476251397928371</v>
      </c>
      <c r="BP27">
        <f t="shared" si="4"/>
        <v>147.47668119404031</v>
      </c>
      <c r="BQ27">
        <f t="shared" si="4"/>
        <v>341.06970003982332</v>
      </c>
      <c r="BR27">
        <f t="shared" si="4"/>
        <v>378.54141127250091</v>
      </c>
      <c r="BS27">
        <f t="shared" si="4"/>
        <v>610.12861650659329</v>
      </c>
      <c r="BT27">
        <f t="shared" si="4"/>
        <v>2007.6369565734246</v>
      </c>
      <c r="BU27">
        <f t="shared" si="4"/>
        <v>139.1927724563582</v>
      </c>
      <c r="BV27">
        <f t="shared" si="4"/>
        <v>463.30456162223891</v>
      </c>
      <c r="BW27">
        <f t="shared" si="4"/>
        <v>65.756148385831722</v>
      </c>
      <c r="BX27">
        <f t="shared" si="3"/>
        <v>6373.7450919219445</v>
      </c>
    </row>
    <row r="28" spans="1:76" x14ac:dyDescent="0.25">
      <c r="A28">
        <v>1981</v>
      </c>
      <c r="B28" t="s">
        <v>432</v>
      </c>
      <c r="C28">
        <v>852.64800000000002</v>
      </c>
      <c r="D28" t="s">
        <v>432</v>
      </c>
      <c r="E28" t="s">
        <v>432</v>
      </c>
      <c r="F28" t="s">
        <v>432</v>
      </c>
      <c r="G28" t="s">
        <v>432</v>
      </c>
      <c r="H28">
        <v>494.23</v>
      </c>
      <c r="I28">
        <v>953.09500000000003</v>
      </c>
      <c r="J28">
        <v>1340.9559999999999</v>
      </c>
      <c r="K28">
        <v>370.04599999999999</v>
      </c>
      <c r="L28">
        <v>577.97400000000005</v>
      </c>
      <c r="M28">
        <v>895.82399999999996</v>
      </c>
      <c r="N28">
        <v>280916.8</v>
      </c>
      <c r="O28">
        <v>187575.6</v>
      </c>
      <c r="P28">
        <v>8879.17</v>
      </c>
      <c r="Q28">
        <v>109.62860000000001</v>
      </c>
      <c r="R28">
        <v>7251.18</v>
      </c>
      <c r="S28">
        <v>92.836500000000001</v>
      </c>
      <c r="U28" t="s">
        <v>432</v>
      </c>
      <c r="V28">
        <v>523.50699999999995</v>
      </c>
      <c r="W28" t="s">
        <v>432</v>
      </c>
      <c r="X28" t="s">
        <v>432</v>
      </c>
      <c r="Y28" t="s">
        <v>432</v>
      </c>
      <c r="Z28" t="s">
        <v>432</v>
      </c>
      <c r="AA28">
        <v>90.182100000000005</v>
      </c>
      <c r="AB28">
        <v>3.1558700000000002</v>
      </c>
      <c r="AC28">
        <v>57.1494</v>
      </c>
      <c r="AD28">
        <v>100.8882</v>
      </c>
      <c r="AE28">
        <v>186.10400000000001</v>
      </c>
      <c r="AF28">
        <v>275.31900000000002</v>
      </c>
      <c r="AG28">
        <v>1112.873</v>
      </c>
      <c r="AH28">
        <v>67.209000000000003</v>
      </c>
      <c r="AI28">
        <v>343.69299999999998</v>
      </c>
      <c r="AJ28">
        <v>23.272099999999998</v>
      </c>
      <c r="AK28">
        <v>2872.54</v>
      </c>
      <c r="AN28" t="s">
        <v>432</v>
      </c>
      <c r="AO28">
        <v>289.55700000000002</v>
      </c>
      <c r="AP28" t="s">
        <v>432</v>
      </c>
      <c r="AQ28" t="s">
        <v>432</v>
      </c>
      <c r="AR28" t="s">
        <v>432</v>
      </c>
      <c r="AS28" t="s">
        <v>432</v>
      </c>
      <c r="AT28">
        <v>1.0999999999999999E-2</v>
      </c>
      <c r="AU28">
        <v>25.350999999999999</v>
      </c>
      <c r="AV28">
        <v>365.01299999999998</v>
      </c>
      <c r="AW28">
        <v>220.6566</v>
      </c>
      <c r="AX28">
        <v>175.614</v>
      </c>
      <c r="AY28">
        <v>368.358</v>
      </c>
      <c r="AZ28">
        <v>273075.8</v>
      </c>
      <c r="BA28">
        <v>49669.8</v>
      </c>
      <c r="BB28">
        <v>7.46</v>
      </c>
      <c r="BC28">
        <v>29.027999999999999</v>
      </c>
      <c r="BD28">
        <v>3207.04</v>
      </c>
      <c r="BH28" t="str">
        <f t="shared" si="2"/>
        <v/>
      </c>
      <c r="BI28">
        <f t="shared" si="4"/>
        <v>1174.7125129042358</v>
      </c>
      <c r="BJ28" t="str">
        <f t="shared" si="4"/>
        <v/>
      </c>
      <c r="BK28" t="str">
        <f t="shared" si="4"/>
        <v/>
      </c>
      <c r="BL28" t="str">
        <f t="shared" si="4"/>
        <v/>
      </c>
      <c r="BM28" t="str">
        <f t="shared" si="4"/>
        <v/>
      </c>
      <c r="BN28">
        <f t="shared" si="4"/>
        <v>163.35714211288163</v>
      </c>
      <c r="BO28">
        <f t="shared" si="4"/>
        <v>6.5140883600306037</v>
      </c>
      <c r="BP28">
        <f t="shared" si="4"/>
        <v>149.83376318205893</v>
      </c>
      <c r="BQ28">
        <f t="shared" si="4"/>
        <v>346.53138588948315</v>
      </c>
      <c r="BR28">
        <f t="shared" si="4"/>
        <v>391.14105084921317</v>
      </c>
      <c r="BS28">
        <f t="shared" si="4"/>
        <v>631.50240524989181</v>
      </c>
      <c r="BT28">
        <f t="shared" si="4"/>
        <v>2091.492682107003</v>
      </c>
      <c r="BU28">
        <f t="shared" si="4"/>
        <v>149.27892612467255</v>
      </c>
      <c r="BV28">
        <f t="shared" si="4"/>
        <v>504.04768324493011</v>
      </c>
      <c r="BW28">
        <f t="shared" si="4"/>
        <v>68.816884805174396</v>
      </c>
      <c r="BX28">
        <f t="shared" si="3"/>
        <v>6535.4647627026643</v>
      </c>
    </row>
    <row r="29" spans="1:76" x14ac:dyDescent="0.25">
      <c r="A29">
        <v>1982</v>
      </c>
      <c r="B29" t="s">
        <v>432</v>
      </c>
      <c r="C29">
        <v>869.65800000000002</v>
      </c>
      <c r="D29" t="s">
        <v>432</v>
      </c>
      <c r="E29" t="s">
        <v>432</v>
      </c>
      <c r="F29" t="s">
        <v>432</v>
      </c>
      <c r="G29" t="s">
        <v>432</v>
      </c>
      <c r="H29">
        <v>511.84100000000001</v>
      </c>
      <c r="I29">
        <v>973.63</v>
      </c>
      <c r="J29">
        <v>1344.1120000000001</v>
      </c>
      <c r="K29">
        <v>365.20049999999998</v>
      </c>
      <c r="L29">
        <v>565.14</v>
      </c>
      <c r="M29">
        <v>867.27200000000005</v>
      </c>
      <c r="N29">
        <v>290402.3</v>
      </c>
      <c r="O29">
        <v>203215.8</v>
      </c>
      <c r="P29">
        <v>8816.39</v>
      </c>
      <c r="Q29">
        <v>110.6482</v>
      </c>
      <c r="R29">
        <v>7120.51</v>
      </c>
      <c r="S29">
        <v>94.844800000000006</v>
      </c>
      <c r="U29" t="s">
        <v>432</v>
      </c>
      <c r="V29">
        <v>569.13800000000003</v>
      </c>
      <c r="W29" t="s">
        <v>432</v>
      </c>
      <c r="X29" t="s">
        <v>432</v>
      </c>
      <c r="Y29" t="s">
        <v>432</v>
      </c>
      <c r="Z29" t="s">
        <v>432</v>
      </c>
      <c r="AA29">
        <v>91.8917</v>
      </c>
      <c r="AB29">
        <v>3.3102100000000001</v>
      </c>
      <c r="AC29">
        <v>64.046999999999997</v>
      </c>
      <c r="AD29">
        <v>117.6883</v>
      </c>
      <c r="AE29">
        <v>196.07</v>
      </c>
      <c r="AF29">
        <v>321.28300000000002</v>
      </c>
      <c r="AG29">
        <v>1177.1610000000001</v>
      </c>
      <c r="AH29">
        <v>80.977000000000004</v>
      </c>
      <c r="AI29">
        <v>205.428</v>
      </c>
      <c r="AJ29">
        <v>25.637599999999999</v>
      </c>
      <c r="AK29">
        <v>3413.02</v>
      </c>
      <c r="AN29" t="s">
        <v>432</v>
      </c>
      <c r="AO29">
        <v>318.976</v>
      </c>
      <c r="AP29" t="s">
        <v>432</v>
      </c>
      <c r="AQ29" t="s">
        <v>432</v>
      </c>
      <c r="AR29" t="s">
        <v>432</v>
      </c>
      <c r="AS29" t="s">
        <v>432</v>
      </c>
      <c r="AT29">
        <v>1.4E-2</v>
      </c>
      <c r="AU29">
        <v>39.790999999999997</v>
      </c>
      <c r="AV29">
        <v>404.32499999999999</v>
      </c>
      <c r="AW29">
        <v>233.76900000000001</v>
      </c>
      <c r="AX29">
        <v>189.15700000000001</v>
      </c>
      <c r="AY29">
        <v>388.18099999999998</v>
      </c>
      <c r="AZ29">
        <v>286692.90000000002</v>
      </c>
      <c r="BA29">
        <v>57286.6</v>
      </c>
      <c r="BB29">
        <v>11.93</v>
      </c>
      <c r="BC29">
        <v>33.426000000000002</v>
      </c>
      <c r="BD29">
        <v>3343.79</v>
      </c>
      <c r="BH29" t="str">
        <f t="shared" si="2"/>
        <v/>
      </c>
      <c r="BI29">
        <f t="shared" si="4"/>
        <v>1198.1475761947156</v>
      </c>
      <c r="BJ29" t="str">
        <f t="shared" si="4"/>
        <v/>
      </c>
      <c r="BK29" t="str">
        <f t="shared" si="4"/>
        <v/>
      </c>
      <c r="BL29" t="str">
        <f t="shared" si="4"/>
        <v/>
      </c>
      <c r="BM29" t="str">
        <f t="shared" si="4"/>
        <v/>
      </c>
      <c r="BN29">
        <f t="shared" si="4"/>
        <v>169.17808100722223</v>
      </c>
      <c r="BO29">
        <f t="shared" si="4"/>
        <v>6.6544382773769621</v>
      </c>
      <c r="BP29">
        <f t="shared" si="4"/>
        <v>150.18640365393318</v>
      </c>
      <c r="BQ29">
        <f t="shared" si="4"/>
        <v>341.99379372438074</v>
      </c>
      <c r="BR29">
        <f t="shared" si="4"/>
        <v>382.45570471496001</v>
      </c>
      <c r="BS29">
        <f t="shared" si="4"/>
        <v>611.37495088977778</v>
      </c>
      <c r="BT29">
        <f t="shared" si="4"/>
        <v>2162.114495526941</v>
      </c>
      <c r="BU29">
        <f t="shared" si="4"/>
        <v>161.72591955225641</v>
      </c>
      <c r="BV29">
        <f t="shared" si="4"/>
        <v>500.48382383530998</v>
      </c>
      <c r="BW29">
        <f t="shared" si="4"/>
        <v>69.456915743700975</v>
      </c>
      <c r="BX29">
        <f t="shared" si="3"/>
        <v>6417.692320073691</v>
      </c>
    </row>
    <row r="30" spans="1:76" x14ac:dyDescent="0.25">
      <c r="A30">
        <v>1983</v>
      </c>
      <c r="B30" t="s">
        <v>432</v>
      </c>
      <c r="C30">
        <v>906.37300000000005</v>
      </c>
      <c r="D30" t="s">
        <v>432</v>
      </c>
      <c r="E30" t="s">
        <v>432</v>
      </c>
      <c r="F30" t="s">
        <v>432</v>
      </c>
      <c r="G30" t="s">
        <v>432</v>
      </c>
      <c r="H30">
        <v>537.28499999999997</v>
      </c>
      <c r="I30">
        <v>952.68600000000004</v>
      </c>
      <c r="J30">
        <v>1397.511</v>
      </c>
      <c r="K30">
        <v>367.53449999999998</v>
      </c>
      <c r="L30">
        <v>591.03099999999995</v>
      </c>
      <c r="M30">
        <v>889.83199999999999</v>
      </c>
      <c r="N30">
        <v>299290.7</v>
      </c>
      <c r="O30">
        <v>230398.3</v>
      </c>
      <c r="P30">
        <v>8437.65</v>
      </c>
      <c r="Q30">
        <v>114.5123</v>
      </c>
      <c r="R30">
        <v>7446.83</v>
      </c>
      <c r="S30">
        <v>95.766400000000004</v>
      </c>
      <c r="U30" t="s">
        <v>432</v>
      </c>
      <c r="V30">
        <v>597.73</v>
      </c>
      <c r="W30" t="s">
        <v>432</v>
      </c>
      <c r="X30" t="s">
        <v>432</v>
      </c>
      <c r="Y30" t="s">
        <v>432</v>
      </c>
      <c r="Z30" t="s">
        <v>432</v>
      </c>
      <c r="AA30">
        <v>102.6948</v>
      </c>
      <c r="AB30">
        <v>3.14011</v>
      </c>
      <c r="AC30">
        <v>69.272499999999994</v>
      </c>
      <c r="AD30">
        <v>128.9571</v>
      </c>
      <c r="AE30">
        <v>216.113</v>
      </c>
      <c r="AF30">
        <v>384.16399999999999</v>
      </c>
      <c r="AG30">
        <v>1410.758</v>
      </c>
      <c r="AH30">
        <v>106.072</v>
      </c>
      <c r="AI30">
        <v>219.21199999999999</v>
      </c>
      <c r="AJ30">
        <v>27.979700000000001</v>
      </c>
      <c r="AK30">
        <v>4082.18</v>
      </c>
      <c r="AN30" t="s">
        <v>432</v>
      </c>
      <c r="AO30">
        <v>350.87599999999998</v>
      </c>
      <c r="AP30" t="s">
        <v>432</v>
      </c>
      <c r="AQ30" t="s">
        <v>432</v>
      </c>
      <c r="AR30" t="s">
        <v>432</v>
      </c>
      <c r="AS30" t="s">
        <v>432</v>
      </c>
      <c r="AT30">
        <v>1.9E-2</v>
      </c>
      <c r="AU30">
        <v>69.034000000000006</v>
      </c>
      <c r="AV30">
        <v>449.65699999999998</v>
      </c>
      <c r="AW30">
        <v>240.8313</v>
      </c>
      <c r="AX30">
        <v>213.37799999999999</v>
      </c>
      <c r="AY30">
        <v>421.31599999999997</v>
      </c>
      <c r="AZ30">
        <v>298169.3</v>
      </c>
      <c r="BA30">
        <v>68080.100000000006</v>
      </c>
      <c r="BB30">
        <v>21.76</v>
      </c>
      <c r="BC30">
        <v>37.253</v>
      </c>
      <c r="BD30">
        <v>3634.04</v>
      </c>
      <c r="BH30" t="str">
        <f t="shared" si="2"/>
        <v/>
      </c>
      <c r="BI30">
        <f t="shared" si="4"/>
        <v>1248.7306654780766</v>
      </c>
      <c r="BJ30" t="str">
        <f t="shared" si="4"/>
        <v/>
      </c>
      <c r="BK30" t="str">
        <f t="shared" si="4"/>
        <v/>
      </c>
      <c r="BL30" t="str">
        <f t="shared" si="4"/>
        <v/>
      </c>
      <c r="BM30" t="str">
        <f t="shared" si="4"/>
        <v/>
      </c>
      <c r="BN30">
        <f t="shared" si="4"/>
        <v>177.58805030070937</v>
      </c>
      <c r="BO30">
        <f t="shared" si="4"/>
        <v>6.5112929806201016</v>
      </c>
      <c r="BP30">
        <f t="shared" si="4"/>
        <v>156.1530223350523</v>
      </c>
      <c r="BQ30">
        <f t="shared" si="4"/>
        <v>344.17947943552491</v>
      </c>
      <c r="BR30">
        <f t="shared" si="4"/>
        <v>399.97731113244066</v>
      </c>
      <c r="BS30">
        <f t="shared" si="4"/>
        <v>627.27840320009489</v>
      </c>
      <c r="BT30">
        <f t="shared" si="4"/>
        <v>2228.2907568101391</v>
      </c>
      <c r="BU30">
        <f t="shared" si="4"/>
        <v>183.35866074772062</v>
      </c>
      <c r="BV30">
        <f t="shared" si="4"/>
        <v>478.9837264667288</v>
      </c>
      <c r="BW30">
        <f t="shared" si="4"/>
        <v>71.882517498860437</v>
      </c>
      <c r="BX30">
        <f t="shared" si="3"/>
        <v>6711.8034663099079</v>
      </c>
    </row>
    <row r="31" spans="1:76" x14ac:dyDescent="0.25">
      <c r="A31">
        <v>1984</v>
      </c>
      <c r="B31" t="s">
        <v>432</v>
      </c>
      <c r="C31">
        <v>926.94</v>
      </c>
      <c r="D31" t="s">
        <v>432</v>
      </c>
      <c r="E31" t="s">
        <v>432</v>
      </c>
      <c r="F31" t="s">
        <v>432</v>
      </c>
      <c r="G31" t="s">
        <v>432</v>
      </c>
      <c r="H31">
        <v>573.34699999999998</v>
      </c>
      <c r="I31">
        <v>992.02300000000002</v>
      </c>
      <c r="J31">
        <v>1482.0940000000001</v>
      </c>
      <c r="K31">
        <v>378.59160000000003</v>
      </c>
      <c r="L31">
        <v>622.05600000000004</v>
      </c>
      <c r="M31">
        <v>942.40800000000002</v>
      </c>
      <c r="N31">
        <v>312650.8</v>
      </c>
      <c r="O31">
        <v>254709.1</v>
      </c>
      <c r="P31">
        <v>8741.3700000000008</v>
      </c>
      <c r="Q31">
        <v>120.0008</v>
      </c>
      <c r="R31">
        <v>7985.75</v>
      </c>
      <c r="S31">
        <v>94.768600000000006</v>
      </c>
      <c r="U31" t="s">
        <v>432</v>
      </c>
      <c r="V31">
        <v>639.23900000000003</v>
      </c>
      <c r="W31" t="s">
        <v>432</v>
      </c>
      <c r="X31" t="s">
        <v>432</v>
      </c>
      <c r="Y31" t="s">
        <v>432</v>
      </c>
      <c r="Z31" t="s">
        <v>432</v>
      </c>
      <c r="AA31">
        <v>116.5702</v>
      </c>
      <c r="AB31">
        <v>3.6659899999999999</v>
      </c>
      <c r="AC31">
        <v>78.929000000000002</v>
      </c>
      <c r="AD31">
        <v>139.32300000000001</v>
      </c>
      <c r="AE31">
        <v>261.91300000000001</v>
      </c>
      <c r="AF31">
        <v>452.63499999999999</v>
      </c>
      <c r="AG31">
        <v>1693.8989999999999</v>
      </c>
      <c r="AH31">
        <v>137.54300000000001</v>
      </c>
      <c r="AI31">
        <v>297.68</v>
      </c>
      <c r="AJ31">
        <v>30.573499999999999</v>
      </c>
      <c r="AK31">
        <v>5117.16</v>
      </c>
      <c r="AN31" t="s">
        <v>432</v>
      </c>
      <c r="AO31">
        <v>377.55099999999999</v>
      </c>
      <c r="AP31" t="s">
        <v>432</v>
      </c>
      <c r="AQ31" t="s">
        <v>432</v>
      </c>
      <c r="AR31" t="s">
        <v>432</v>
      </c>
      <c r="AS31" t="s">
        <v>432</v>
      </c>
      <c r="AT31">
        <v>0.03</v>
      </c>
      <c r="AU31">
        <v>91.206999999999994</v>
      </c>
      <c r="AV31">
        <v>506.48599999999999</v>
      </c>
      <c r="AW31">
        <v>257.40339999999998</v>
      </c>
      <c r="AX31">
        <v>234.97300000000001</v>
      </c>
      <c r="AY31">
        <v>461.98599999999999</v>
      </c>
      <c r="AZ31">
        <v>316909.90000000002</v>
      </c>
      <c r="BA31">
        <v>78591.3</v>
      </c>
      <c r="BB31">
        <v>35.880000000000003</v>
      </c>
      <c r="BC31">
        <v>42.244</v>
      </c>
      <c r="BD31">
        <v>4037.61</v>
      </c>
      <c r="BH31" t="str">
        <f t="shared" si="2"/>
        <v/>
      </c>
      <c r="BI31">
        <f t="shared" si="4"/>
        <v>1277.0662884466421</v>
      </c>
      <c r="BJ31" t="str">
        <f t="shared" si="4"/>
        <v/>
      </c>
      <c r="BK31" t="str">
        <f t="shared" si="4"/>
        <v/>
      </c>
      <c r="BL31" t="str">
        <f t="shared" si="4"/>
        <v/>
      </c>
      <c r="BM31" t="str">
        <f t="shared" si="4"/>
        <v/>
      </c>
      <c r="BN31">
        <f t="shared" si="4"/>
        <v>189.50757210002291</v>
      </c>
      <c r="BO31">
        <f t="shared" si="4"/>
        <v>6.780148334827734</v>
      </c>
      <c r="BP31">
        <f t="shared" si="4"/>
        <v>165.60403280163592</v>
      </c>
      <c r="BQ31">
        <f t="shared" si="4"/>
        <v>354.53395478972038</v>
      </c>
      <c r="BR31">
        <f t="shared" si="4"/>
        <v>420.97332670164769</v>
      </c>
      <c r="BS31">
        <f t="shared" si="4"/>
        <v>664.34134241406809</v>
      </c>
      <c r="BT31">
        <f t="shared" si="4"/>
        <v>2327.7598928042048</v>
      </c>
      <c r="BU31">
        <f t="shared" si="4"/>
        <v>202.70600718953762</v>
      </c>
      <c r="BV31">
        <f t="shared" si="4"/>
        <v>496.22513105242217</v>
      </c>
      <c r="BW31">
        <f t="shared" si="4"/>
        <v>75.327799772402187</v>
      </c>
      <c r="BX31">
        <f t="shared" si="3"/>
        <v>7197.5302955867592</v>
      </c>
    </row>
    <row r="32" spans="1:76" x14ac:dyDescent="0.25">
      <c r="A32">
        <v>1985</v>
      </c>
      <c r="B32" t="s">
        <v>432</v>
      </c>
      <c r="C32">
        <v>965.38400000000001</v>
      </c>
      <c r="D32" t="s">
        <v>432</v>
      </c>
      <c r="E32" t="s">
        <v>432</v>
      </c>
      <c r="F32" t="s">
        <v>432</v>
      </c>
      <c r="G32" t="s">
        <v>432</v>
      </c>
      <c r="H32">
        <v>597.66499999999996</v>
      </c>
      <c r="I32">
        <v>1024.6890000000001</v>
      </c>
      <c r="J32">
        <v>1564.4</v>
      </c>
      <c r="K32">
        <v>392.49950000000001</v>
      </c>
      <c r="L32">
        <v>647.17200000000003</v>
      </c>
      <c r="M32">
        <v>987.053</v>
      </c>
      <c r="N32">
        <v>332452</v>
      </c>
      <c r="O32">
        <v>274675.40000000002</v>
      </c>
      <c r="P32">
        <v>8983.7099999999991</v>
      </c>
      <c r="Q32">
        <v>121.9385</v>
      </c>
      <c r="R32">
        <v>8318.77</v>
      </c>
      <c r="S32">
        <v>96.319400000000002</v>
      </c>
      <c r="U32" t="s">
        <v>432</v>
      </c>
      <c r="V32">
        <v>703.63199999999995</v>
      </c>
      <c r="W32" t="s">
        <v>432</v>
      </c>
      <c r="X32" t="s">
        <v>432</v>
      </c>
      <c r="Y32" t="s">
        <v>432</v>
      </c>
      <c r="Z32" t="s">
        <v>432</v>
      </c>
      <c r="AA32">
        <v>104.3137</v>
      </c>
      <c r="AB32">
        <v>3.9330400000000001</v>
      </c>
      <c r="AC32">
        <v>86.3767</v>
      </c>
      <c r="AD32">
        <v>147.06909999999999</v>
      </c>
      <c r="AE32">
        <v>238.298</v>
      </c>
      <c r="AF32">
        <v>479.85399999999998</v>
      </c>
      <c r="AG32">
        <v>1885.0820000000001</v>
      </c>
      <c r="AH32">
        <v>114.08199999999999</v>
      </c>
      <c r="AI32">
        <v>249.89699999999999</v>
      </c>
      <c r="AJ32">
        <v>31.9224</v>
      </c>
      <c r="AK32">
        <v>5686.08</v>
      </c>
      <c r="AN32" t="s">
        <v>432</v>
      </c>
      <c r="AO32">
        <v>414.423</v>
      </c>
      <c r="AP32" t="s">
        <v>432</v>
      </c>
      <c r="AQ32" t="s">
        <v>432</v>
      </c>
      <c r="AR32" t="s">
        <v>432</v>
      </c>
      <c r="AS32" t="s">
        <v>432</v>
      </c>
      <c r="AT32">
        <v>4.8000000000000001E-2</v>
      </c>
      <c r="AU32">
        <v>124.437</v>
      </c>
      <c r="AV32">
        <v>562.40200000000004</v>
      </c>
      <c r="AW32">
        <v>272.91899999999998</v>
      </c>
      <c r="AX32">
        <v>260.24</v>
      </c>
      <c r="AY32">
        <v>500.02699999999999</v>
      </c>
      <c r="AZ32">
        <v>340368.4</v>
      </c>
      <c r="BA32">
        <v>88129.7</v>
      </c>
      <c r="BB32">
        <v>57.69</v>
      </c>
      <c r="BC32">
        <v>48.779000000000003</v>
      </c>
      <c r="BD32">
        <v>4338.9799999999996</v>
      </c>
      <c r="BH32" t="str">
        <f t="shared" si="2"/>
        <v/>
      </c>
      <c r="BI32">
        <f t="shared" si="4"/>
        <v>1330.03146029492</v>
      </c>
      <c r="BJ32" t="str">
        <f t="shared" si="4"/>
        <v/>
      </c>
      <c r="BK32" t="str">
        <f t="shared" si="4"/>
        <v/>
      </c>
      <c r="BL32" t="str">
        <f t="shared" si="4"/>
        <v/>
      </c>
      <c r="BM32" t="str">
        <f t="shared" si="4"/>
        <v/>
      </c>
      <c r="BN32">
        <f t="shared" si="4"/>
        <v>197.54536620782912</v>
      </c>
      <c r="BO32">
        <f t="shared" si="4"/>
        <v>7.0034096155696961</v>
      </c>
      <c r="BP32">
        <f t="shared" si="4"/>
        <v>174.8006192015346</v>
      </c>
      <c r="BQ32">
        <f t="shared" si="4"/>
        <v>367.55807574174349</v>
      </c>
      <c r="BR32">
        <f t="shared" si="4"/>
        <v>437.97045569556235</v>
      </c>
      <c r="BS32">
        <f t="shared" si="4"/>
        <v>695.8134004102609</v>
      </c>
      <c r="BT32">
        <f t="shared" si="4"/>
        <v>2475.1845569643306</v>
      </c>
      <c r="BU32">
        <f t="shared" si="4"/>
        <v>218.59585545702578</v>
      </c>
      <c r="BV32">
        <f t="shared" si="4"/>
        <v>509.98215063393434</v>
      </c>
      <c r="BW32">
        <f t="shared" si="4"/>
        <v>76.544147310243474</v>
      </c>
      <c r="BX32">
        <f t="shared" si="3"/>
        <v>7497.6801298585942</v>
      </c>
    </row>
    <row r="33" spans="1:82" x14ac:dyDescent="0.25">
      <c r="A33">
        <v>1986</v>
      </c>
      <c r="B33" t="s">
        <v>432</v>
      </c>
      <c r="C33">
        <v>995.79700000000003</v>
      </c>
      <c r="D33" t="s">
        <v>432</v>
      </c>
      <c r="E33" t="s">
        <v>432</v>
      </c>
      <c r="F33" t="s">
        <v>432</v>
      </c>
      <c r="G33" t="s">
        <v>432</v>
      </c>
      <c r="H33">
        <v>639.57299999999998</v>
      </c>
      <c r="I33">
        <v>1088.942</v>
      </c>
      <c r="J33">
        <v>1627.6369999999999</v>
      </c>
      <c r="K33">
        <v>399.7946</v>
      </c>
      <c r="L33">
        <v>663.68200000000002</v>
      </c>
      <c r="M33">
        <v>1008.225</v>
      </c>
      <c r="N33">
        <v>341864</v>
      </c>
      <c r="O33">
        <v>305788.59999999998</v>
      </c>
      <c r="P33">
        <v>8646.4699999999993</v>
      </c>
      <c r="Q33">
        <v>117.8117</v>
      </c>
      <c r="R33">
        <v>8606.7999999999993</v>
      </c>
      <c r="S33">
        <v>99.517099999999999</v>
      </c>
      <c r="U33" t="s">
        <v>432</v>
      </c>
      <c r="V33">
        <v>665.08</v>
      </c>
      <c r="W33" t="s">
        <v>432</v>
      </c>
      <c r="X33" t="s">
        <v>432</v>
      </c>
      <c r="Y33" t="s">
        <v>432</v>
      </c>
      <c r="Z33" t="s">
        <v>432</v>
      </c>
      <c r="AA33">
        <v>97.462900000000005</v>
      </c>
      <c r="AB33">
        <v>4.0772399999999998</v>
      </c>
      <c r="AC33">
        <v>79.960599999999999</v>
      </c>
      <c r="AD33">
        <v>162.6634</v>
      </c>
      <c r="AE33">
        <v>193.309</v>
      </c>
      <c r="AF33">
        <v>385.15800000000002</v>
      </c>
      <c r="AG33">
        <v>2158.9679999999998</v>
      </c>
      <c r="AH33">
        <v>109.155</v>
      </c>
      <c r="AI33">
        <v>147.64500000000001</v>
      </c>
      <c r="AJ33">
        <v>30.771899999999999</v>
      </c>
      <c r="AK33">
        <v>4653.3100000000004</v>
      </c>
      <c r="AN33" t="s">
        <v>432</v>
      </c>
      <c r="AO33">
        <v>446.63</v>
      </c>
      <c r="AP33" t="s">
        <v>432</v>
      </c>
      <c r="AQ33" t="s">
        <v>432</v>
      </c>
      <c r="AR33" t="s">
        <v>432</v>
      </c>
      <c r="AS33" t="s">
        <v>432</v>
      </c>
      <c r="AT33">
        <v>7.0000000000000007E-2</v>
      </c>
      <c r="AU33">
        <v>164.75299999999999</v>
      </c>
      <c r="AV33">
        <v>581.91300000000001</v>
      </c>
      <c r="AW33">
        <v>286.42750000000001</v>
      </c>
      <c r="AX33">
        <v>285.70999999999998</v>
      </c>
      <c r="AY33">
        <v>526.63</v>
      </c>
      <c r="AZ33">
        <v>356223.2</v>
      </c>
      <c r="BA33">
        <v>102985.8</v>
      </c>
      <c r="BB33">
        <v>96.4</v>
      </c>
      <c r="BC33">
        <v>57.953000000000003</v>
      </c>
      <c r="BD33">
        <v>4579.63</v>
      </c>
      <c r="BH33" t="str">
        <f t="shared" si="2"/>
        <v/>
      </c>
      <c r="BI33">
        <f t="shared" si="4"/>
        <v>1371.9321410623133</v>
      </c>
      <c r="BJ33" t="str">
        <f t="shared" si="4"/>
        <v/>
      </c>
      <c r="BK33" t="str">
        <f t="shared" si="4"/>
        <v/>
      </c>
      <c r="BL33" t="str">
        <f t="shared" si="4"/>
        <v/>
      </c>
      <c r="BM33" t="str">
        <f t="shared" si="4"/>
        <v/>
      </c>
      <c r="BN33">
        <f t="shared" si="4"/>
        <v>211.39715810971012</v>
      </c>
      <c r="BO33">
        <f t="shared" si="4"/>
        <v>7.4425575697579411</v>
      </c>
      <c r="BP33">
        <f t="shared" si="4"/>
        <v>181.86650181240614</v>
      </c>
      <c r="BQ33">
        <f t="shared" si="4"/>
        <v>374.38960780316927</v>
      </c>
      <c r="BR33">
        <f t="shared" si="4"/>
        <v>449.14351668017503</v>
      </c>
      <c r="BS33">
        <f t="shared" si="4"/>
        <v>710.73839563694685</v>
      </c>
      <c r="BT33">
        <f t="shared" si="4"/>
        <v>2545.2591453264049</v>
      </c>
      <c r="BU33">
        <f t="shared" si="4"/>
        <v>243.35677896894393</v>
      </c>
      <c r="BV33">
        <f t="shared" si="4"/>
        <v>490.83790171229862</v>
      </c>
      <c r="BW33">
        <f t="shared" si="4"/>
        <v>73.953641546108983</v>
      </c>
      <c r="BX33">
        <f t="shared" si="3"/>
        <v>7757.2806246196178</v>
      </c>
    </row>
    <row r="34" spans="1:82" x14ac:dyDescent="0.25">
      <c r="A34">
        <v>1987</v>
      </c>
      <c r="B34" t="s">
        <v>432</v>
      </c>
      <c r="C34">
        <v>1049.498</v>
      </c>
      <c r="D34" t="s">
        <v>432</v>
      </c>
      <c r="E34" t="s">
        <v>432</v>
      </c>
      <c r="F34" t="s">
        <v>432</v>
      </c>
      <c r="G34" t="s">
        <v>432</v>
      </c>
      <c r="H34">
        <v>700.24199999999996</v>
      </c>
      <c r="I34">
        <v>1182.0029999999999</v>
      </c>
      <c r="J34">
        <v>1656.1759999999999</v>
      </c>
      <c r="K34">
        <v>406.13330000000002</v>
      </c>
      <c r="L34">
        <v>701.8</v>
      </c>
      <c r="M34">
        <v>1049.29</v>
      </c>
      <c r="N34">
        <v>355905.8</v>
      </c>
      <c r="O34">
        <v>344696.2</v>
      </c>
      <c r="P34">
        <v>8806.92</v>
      </c>
      <c r="Q34">
        <v>119.7672</v>
      </c>
      <c r="R34">
        <v>8904.56</v>
      </c>
      <c r="S34">
        <v>107.1125</v>
      </c>
      <c r="U34" t="s">
        <v>432</v>
      </c>
      <c r="V34">
        <v>704.16600000000005</v>
      </c>
      <c r="W34" t="s">
        <v>432</v>
      </c>
      <c r="X34" t="s">
        <v>432</v>
      </c>
      <c r="Y34" t="s">
        <v>432</v>
      </c>
      <c r="Z34" t="s">
        <v>432</v>
      </c>
      <c r="AA34">
        <v>92.134600000000006</v>
      </c>
      <c r="AB34">
        <v>4.8088600000000001</v>
      </c>
      <c r="AC34">
        <v>81.761300000000006</v>
      </c>
      <c r="AD34">
        <v>173.1</v>
      </c>
      <c r="AE34">
        <v>196.61500000000001</v>
      </c>
      <c r="AF34">
        <v>375.334</v>
      </c>
      <c r="AG34">
        <v>2223.6759999999999</v>
      </c>
      <c r="AH34">
        <v>113.51300000000001</v>
      </c>
      <c r="AI34">
        <v>130.83600000000001</v>
      </c>
      <c r="AJ34">
        <v>33.462899999999998</v>
      </c>
      <c r="AK34">
        <v>4205.6899999999996</v>
      </c>
      <c r="AN34" t="s">
        <v>432</v>
      </c>
      <c r="AO34">
        <v>496.13499999999999</v>
      </c>
      <c r="AP34" t="s">
        <v>432</v>
      </c>
      <c r="AQ34" t="s">
        <v>432</v>
      </c>
      <c r="AR34" t="s">
        <v>432</v>
      </c>
      <c r="AS34" t="s">
        <v>432</v>
      </c>
      <c r="AT34">
        <v>0.10299999999999999</v>
      </c>
      <c r="AU34">
        <v>214.50299999999999</v>
      </c>
      <c r="AV34">
        <v>634.875</v>
      </c>
      <c r="AW34">
        <v>297.35109999999997</v>
      </c>
      <c r="AX34">
        <v>323.88900000000001</v>
      </c>
      <c r="AY34">
        <v>574.33600000000001</v>
      </c>
      <c r="AZ34">
        <v>370459.9</v>
      </c>
      <c r="BA34">
        <v>121697.8</v>
      </c>
      <c r="BB34">
        <v>235.32</v>
      </c>
      <c r="BC34">
        <v>65.167000000000002</v>
      </c>
      <c r="BD34">
        <v>4855.22</v>
      </c>
      <c r="BH34" t="str">
        <f t="shared" si="2"/>
        <v/>
      </c>
      <c r="BI34">
        <f t="shared" si="4"/>
        <v>1445.9172282911234</v>
      </c>
      <c r="BJ34" t="str">
        <f t="shared" si="4"/>
        <v/>
      </c>
      <c r="BK34" t="str">
        <f t="shared" si="4"/>
        <v/>
      </c>
      <c r="BL34" t="str">
        <f t="shared" si="4"/>
        <v/>
      </c>
      <c r="BM34" t="str">
        <f t="shared" si="4"/>
        <v/>
      </c>
      <c r="BN34">
        <f t="shared" si="4"/>
        <v>231.44999677763073</v>
      </c>
      <c r="BO34">
        <f t="shared" si="4"/>
        <v>8.0785986536717243</v>
      </c>
      <c r="BP34">
        <f t="shared" si="4"/>
        <v>185.05535049010533</v>
      </c>
      <c r="BQ34">
        <f t="shared" si="4"/>
        <v>380.32551440866609</v>
      </c>
      <c r="BR34">
        <f t="shared" si="4"/>
        <v>474.93968497887062</v>
      </c>
      <c r="BS34">
        <f t="shared" si="4"/>
        <v>739.68676749524354</v>
      </c>
      <c r="BT34">
        <f t="shared" si="4"/>
        <v>2649.8037006666696</v>
      </c>
      <c r="BU34">
        <f t="shared" si="4"/>
        <v>274.32074627646324</v>
      </c>
      <c r="BV34">
        <f t="shared" si="4"/>
        <v>499.94623624994676</v>
      </c>
      <c r="BW34">
        <f t="shared" si="4"/>
        <v>75.181162633092839</v>
      </c>
      <c r="BX34">
        <f t="shared" si="3"/>
        <v>8025.6507364831141</v>
      </c>
    </row>
    <row r="35" spans="1:82" x14ac:dyDescent="0.25">
      <c r="A35">
        <v>1988</v>
      </c>
      <c r="B35" t="s">
        <v>432</v>
      </c>
      <c r="C35">
        <v>1109.6590000000001</v>
      </c>
      <c r="D35" t="s">
        <v>432</v>
      </c>
      <c r="E35" t="s">
        <v>432</v>
      </c>
      <c r="F35" t="s">
        <v>432</v>
      </c>
      <c r="G35" t="s">
        <v>432</v>
      </c>
      <c r="H35">
        <v>715.08900000000006</v>
      </c>
      <c r="I35">
        <v>1180.942</v>
      </c>
      <c r="J35">
        <v>1651.9469999999999</v>
      </c>
      <c r="K35">
        <v>419.44470000000001</v>
      </c>
      <c r="L35">
        <v>728.89800000000002</v>
      </c>
      <c r="M35">
        <v>1095.5650000000001</v>
      </c>
      <c r="N35">
        <v>381341.3</v>
      </c>
      <c r="O35">
        <v>386017.4</v>
      </c>
      <c r="P35">
        <v>8916.61</v>
      </c>
      <c r="Q35">
        <v>122.1699</v>
      </c>
      <c r="R35">
        <v>9276.5</v>
      </c>
      <c r="S35">
        <v>112.8323</v>
      </c>
      <c r="U35" t="s">
        <v>432</v>
      </c>
      <c r="V35">
        <v>836.20600000000002</v>
      </c>
      <c r="W35" t="s">
        <v>432</v>
      </c>
      <c r="X35" t="s">
        <v>432</v>
      </c>
      <c r="Y35" t="s">
        <v>432</v>
      </c>
      <c r="Z35" t="s">
        <v>432</v>
      </c>
      <c r="AA35">
        <v>106.73739999999999</v>
      </c>
      <c r="AB35">
        <v>5.1993</v>
      </c>
      <c r="AC35">
        <v>86.238600000000005</v>
      </c>
      <c r="AD35">
        <v>182.65369999999999</v>
      </c>
      <c r="AE35">
        <v>242.76300000000001</v>
      </c>
      <c r="AF35">
        <v>430.59199999999998</v>
      </c>
      <c r="AG35">
        <v>2629.4560000000001</v>
      </c>
      <c r="AH35">
        <v>170.215</v>
      </c>
      <c r="AI35">
        <v>178.56899999999999</v>
      </c>
      <c r="AJ35">
        <v>39.154000000000003</v>
      </c>
      <c r="AK35">
        <v>4428.3500000000004</v>
      </c>
      <c r="AN35" t="s">
        <v>432</v>
      </c>
      <c r="AO35">
        <v>555.60299999999995</v>
      </c>
      <c r="AP35" t="s">
        <v>432</v>
      </c>
      <c r="AQ35" t="s">
        <v>432</v>
      </c>
      <c r="AR35" t="s">
        <v>432</v>
      </c>
      <c r="AS35" t="s">
        <v>432</v>
      </c>
      <c r="AT35">
        <v>0.17799999999999999</v>
      </c>
      <c r="AU35">
        <v>263.892</v>
      </c>
      <c r="AV35">
        <v>664.08399999999995</v>
      </c>
      <c r="AW35">
        <v>315.66579999999999</v>
      </c>
      <c r="AX35">
        <v>367.536</v>
      </c>
      <c r="AY35">
        <v>626.89400000000001</v>
      </c>
      <c r="AZ35">
        <v>398254.8</v>
      </c>
      <c r="BA35">
        <v>145994.70000000001</v>
      </c>
      <c r="BB35">
        <v>475.31</v>
      </c>
      <c r="BC35">
        <v>70.628</v>
      </c>
      <c r="BD35">
        <v>5236.4399999999996</v>
      </c>
      <c r="BH35" t="str">
        <f t="shared" si="2"/>
        <v/>
      </c>
      <c r="BI35">
        <f t="shared" si="4"/>
        <v>1528.8024042240193</v>
      </c>
      <c r="BJ35" t="str">
        <f t="shared" si="4"/>
        <v/>
      </c>
      <c r="BK35" t="str">
        <f t="shared" si="4"/>
        <v/>
      </c>
      <c r="BL35" t="str">
        <f t="shared" si="4"/>
        <v/>
      </c>
      <c r="BM35" t="str">
        <f t="shared" si="4"/>
        <v/>
      </c>
      <c r="BN35">
        <f t="shared" si="4"/>
        <v>236.35735466555735</v>
      </c>
      <c r="BO35">
        <f t="shared" si="4"/>
        <v>8.071347070408784</v>
      </c>
      <c r="BP35">
        <f t="shared" si="4"/>
        <v>184.58281672725482</v>
      </c>
      <c r="BQ35">
        <f t="shared" si="4"/>
        <v>392.7910400193449</v>
      </c>
      <c r="BR35">
        <f t="shared" si="4"/>
        <v>493.27812268698898</v>
      </c>
      <c r="BS35">
        <f t="shared" si="4"/>
        <v>772.30787811846722</v>
      </c>
      <c r="BT35">
        <f t="shared" si="4"/>
        <v>2839.1770742624553</v>
      </c>
      <c r="BU35">
        <f t="shared" si="4"/>
        <v>307.20553706046081</v>
      </c>
      <c r="BV35">
        <f t="shared" si="4"/>
        <v>506.17305591610216</v>
      </c>
      <c r="BW35">
        <f t="shared" si="4"/>
        <v>76.689403449096986</v>
      </c>
      <c r="BX35">
        <f t="shared" si="3"/>
        <v>8360.8790391648345</v>
      </c>
    </row>
    <row r="36" spans="1:82" x14ac:dyDescent="0.25">
      <c r="A36">
        <v>1989</v>
      </c>
      <c r="B36" t="s">
        <v>432</v>
      </c>
      <c r="C36">
        <v>1138.2619999999999</v>
      </c>
      <c r="D36" t="s">
        <v>432</v>
      </c>
      <c r="E36" t="s">
        <v>432</v>
      </c>
      <c r="F36" t="s">
        <v>432</v>
      </c>
      <c r="G36" t="s">
        <v>432</v>
      </c>
      <c r="H36">
        <v>716.88900000000001</v>
      </c>
      <c r="I36">
        <v>1183.9939999999999</v>
      </c>
      <c r="J36">
        <v>1669.0989999999999</v>
      </c>
      <c r="K36">
        <v>437.61</v>
      </c>
      <c r="L36">
        <v>754.92700000000002</v>
      </c>
      <c r="M36">
        <v>1120.9490000000001</v>
      </c>
      <c r="N36">
        <v>401819.9</v>
      </c>
      <c r="O36">
        <v>413320</v>
      </c>
      <c r="P36">
        <v>9290.9500000000007</v>
      </c>
      <c r="Q36">
        <v>122.80500000000001</v>
      </c>
      <c r="R36">
        <v>9617.15</v>
      </c>
      <c r="S36">
        <v>120.33410000000001</v>
      </c>
      <c r="U36" t="s">
        <v>432</v>
      </c>
      <c r="V36">
        <v>912.69899999999996</v>
      </c>
      <c r="W36" t="s">
        <v>432</v>
      </c>
      <c r="X36" t="s">
        <v>432</v>
      </c>
      <c r="Y36" t="s">
        <v>432</v>
      </c>
      <c r="Z36" t="s">
        <v>432</v>
      </c>
      <c r="AA36">
        <v>123.30929999999999</v>
      </c>
      <c r="AB36">
        <v>5.17211</v>
      </c>
      <c r="AC36">
        <v>93.194699999999997</v>
      </c>
      <c r="AD36">
        <v>189.28210000000001</v>
      </c>
      <c r="AE36">
        <v>289.96499999999997</v>
      </c>
      <c r="AF36">
        <v>514.89599999999996</v>
      </c>
      <c r="AG36">
        <v>2823.424</v>
      </c>
      <c r="AH36">
        <v>206.29</v>
      </c>
      <c r="AI36">
        <v>212.81299999999999</v>
      </c>
      <c r="AJ36">
        <v>40.514899999999997</v>
      </c>
      <c r="AK36">
        <v>5120.5600000000004</v>
      </c>
      <c r="AN36" t="s">
        <v>432</v>
      </c>
      <c r="AO36">
        <v>614.52200000000005</v>
      </c>
      <c r="AP36" t="s">
        <v>432</v>
      </c>
      <c r="AQ36" t="s">
        <v>432</v>
      </c>
      <c r="AR36" t="s">
        <v>432</v>
      </c>
      <c r="AS36" t="s">
        <v>432</v>
      </c>
      <c r="AT36">
        <v>0.313</v>
      </c>
      <c r="AU36">
        <v>325.07900000000001</v>
      </c>
      <c r="AV36">
        <v>708.63499999999999</v>
      </c>
      <c r="AW36">
        <v>340.72660000000002</v>
      </c>
      <c r="AX36">
        <v>403.86</v>
      </c>
      <c r="AY36">
        <v>671.57899999999995</v>
      </c>
      <c r="AZ36">
        <v>428985.4</v>
      </c>
      <c r="BA36">
        <v>165801.79999999999</v>
      </c>
      <c r="BB36">
        <v>626.65</v>
      </c>
      <c r="BC36">
        <v>74.635000000000005</v>
      </c>
      <c r="BD36">
        <v>5641.58</v>
      </c>
      <c r="BH36" t="str">
        <f t="shared" si="2"/>
        <v/>
      </c>
      <c r="BI36">
        <f t="shared" si="4"/>
        <v>1568.2094068870169</v>
      </c>
      <c r="BJ36" t="str">
        <f t="shared" si="4"/>
        <v/>
      </c>
      <c r="BK36" t="str">
        <f t="shared" si="4"/>
        <v/>
      </c>
      <c r="BL36" t="str">
        <f t="shared" si="4"/>
        <v/>
      </c>
      <c r="BM36" t="str">
        <f t="shared" si="4"/>
        <v/>
      </c>
      <c r="BN36">
        <f t="shared" si="4"/>
        <v>236.95230611691235</v>
      </c>
      <c r="BO36">
        <f t="shared" si="4"/>
        <v>8.0922064786260268</v>
      </c>
      <c r="BP36">
        <f t="shared" si="4"/>
        <v>186.49932159848004</v>
      </c>
      <c r="BQ36">
        <f t="shared" si="4"/>
        <v>409.80202401619459</v>
      </c>
      <c r="BR36">
        <f t="shared" si="4"/>
        <v>510.89311992311752</v>
      </c>
      <c r="BS36">
        <f t="shared" si="4"/>
        <v>790.20208172862203</v>
      </c>
      <c r="BT36">
        <f t="shared" si="4"/>
        <v>2991.6451432415856</v>
      </c>
      <c r="BU36">
        <f t="shared" si="4"/>
        <v>328.93385784638116</v>
      </c>
      <c r="BV36">
        <f t="shared" si="4"/>
        <v>527.42337658187466</v>
      </c>
      <c r="BW36">
        <f t="shared" si="4"/>
        <v>77.088073171594289</v>
      </c>
      <c r="BX36">
        <f t="shared" si="3"/>
        <v>8667.9057674234973</v>
      </c>
    </row>
    <row r="37" spans="1:82" x14ac:dyDescent="0.25">
      <c r="A37">
        <v>1990</v>
      </c>
      <c r="B37" t="s">
        <v>432</v>
      </c>
      <c r="C37">
        <v>1146.614</v>
      </c>
      <c r="D37" t="s">
        <v>432</v>
      </c>
      <c r="E37" t="s">
        <v>432</v>
      </c>
      <c r="F37">
        <v>405.06709999999998</v>
      </c>
      <c r="G37" t="s">
        <v>432</v>
      </c>
      <c r="H37">
        <v>783.23900000000003</v>
      </c>
      <c r="I37">
        <v>1197.8389999999999</v>
      </c>
      <c r="J37">
        <v>1701.3530000000001</v>
      </c>
      <c r="K37">
        <v>453.69049999999999</v>
      </c>
      <c r="L37">
        <v>751.923</v>
      </c>
      <c r="M37">
        <v>1122.7950000000001</v>
      </c>
      <c r="N37">
        <v>424210.9</v>
      </c>
      <c r="O37">
        <v>454145.9</v>
      </c>
      <c r="P37">
        <v>9761.85</v>
      </c>
      <c r="Q37">
        <v>123.5977</v>
      </c>
      <c r="R37">
        <v>9798.57</v>
      </c>
      <c r="S37">
        <v>129.79169999999999</v>
      </c>
      <c r="U37" t="s">
        <v>432</v>
      </c>
      <c r="V37">
        <v>937.072</v>
      </c>
      <c r="W37" t="s">
        <v>432</v>
      </c>
      <c r="X37" t="s">
        <v>432</v>
      </c>
      <c r="Y37" t="s">
        <v>432</v>
      </c>
      <c r="Z37" t="s">
        <v>432</v>
      </c>
      <c r="AA37">
        <v>162.6515</v>
      </c>
      <c r="AB37">
        <v>5.1162900000000002</v>
      </c>
      <c r="AC37">
        <v>94.339699999999993</v>
      </c>
      <c r="AD37">
        <v>209.68870000000001</v>
      </c>
      <c r="AE37">
        <v>254.25299999999999</v>
      </c>
      <c r="AF37">
        <v>468.22500000000002</v>
      </c>
      <c r="AG37">
        <v>2521.759</v>
      </c>
      <c r="AH37">
        <v>207.85400000000001</v>
      </c>
      <c r="AI37">
        <v>220.21700000000001</v>
      </c>
      <c r="AJ37">
        <v>35.728099999999998</v>
      </c>
      <c r="AK37">
        <v>4682.74</v>
      </c>
      <c r="AN37" t="s">
        <v>432</v>
      </c>
      <c r="AO37">
        <v>668.93</v>
      </c>
      <c r="AP37" t="s">
        <v>432</v>
      </c>
      <c r="AQ37" t="s">
        <v>432</v>
      </c>
      <c r="AR37">
        <v>0.53220000000000001</v>
      </c>
      <c r="AS37" t="s">
        <v>432</v>
      </c>
      <c r="AT37">
        <v>0.54100000000000004</v>
      </c>
      <c r="AU37">
        <v>378.77600000000001</v>
      </c>
      <c r="AV37">
        <v>749.86</v>
      </c>
      <c r="AW37">
        <v>369.50920000000002</v>
      </c>
      <c r="AX37">
        <v>414.48500000000001</v>
      </c>
      <c r="AY37">
        <v>695.50099999999998</v>
      </c>
      <c r="AZ37">
        <v>463146.3</v>
      </c>
      <c r="BA37">
        <v>200556.2</v>
      </c>
      <c r="BB37">
        <v>843.62</v>
      </c>
      <c r="BC37">
        <v>76.167000000000002</v>
      </c>
      <c r="BD37">
        <v>5963.14</v>
      </c>
      <c r="BH37" t="str">
        <f t="shared" si="2"/>
        <v/>
      </c>
      <c r="BI37">
        <f t="shared" si="4"/>
        <v>1579.7161469576865</v>
      </c>
      <c r="BJ37" t="str">
        <f t="shared" si="4"/>
        <v/>
      </c>
      <c r="BK37" t="str">
        <f t="shared" si="4"/>
        <v/>
      </c>
      <c r="BL37">
        <f t="shared" si="4"/>
        <v>6.5746325908912642</v>
      </c>
      <c r="BM37" t="str">
        <f t="shared" si="4"/>
        <v/>
      </c>
      <c r="BN37">
        <f t="shared" si="4"/>
        <v>258.88287767102622</v>
      </c>
      <c r="BO37">
        <f t="shared" si="4"/>
        <v>8.1868324638054943</v>
      </c>
      <c r="BP37">
        <f t="shared" si="4"/>
        <v>190.10327146534678</v>
      </c>
      <c r="BQ37">
        <f t="shared" si="4"/>
        <v>424.86068686026215</v>
      </c>
      <c r="BR37">
        <f t="shared" si="4"/>
        <v>508.86017775486937</v>
      </c>
      <c r="BS37">
        <f t="shared" si="4"/>
        <v>791.50340145224106</v>
      </c>
      <c r="BT37">
        <f t="shared" si="4"/>
        <v>3158.3514870596055</v>
      </c>
      <c r="BU37">
        <f t="shared" si="4"/>
        <v>361.42447235100371</v>
      </c>
      <c r="BV37">
        <f t="shared" si="4"/>
        <v>554.1551605256484</v>
      </c>
      <c r="BW37">
        <f t="shared" si="4"/>
        <v>77.585672744926981</v>
      </c>
      <c r="BX37">
        <f t="shared" si="3"/>
        <v>8831.4190186804681</v>
      </c>
    </row>
    <row r="38" spans="1:82" x14ac:dyDescent="0.25">
      <c r="A38">
        <v>1991</v>
      </c>
      <c r="B38" t="s">
        <v>432</v>
      </c>
      <c r="C38">
        <v>1133.9649999999999</v>
      </c>
      <c r="D38" t="s">
        <v>432</v>
      </c>
      <c r="E38" t="s">
        <v>432</v>
      </c>
      <c r="F38">
        <v>380.07139999999998</v>
      </c>
      <c r="G38" t="s">
        <v>432</v>
      </c>
      <c r="H38">
        <v>790.49599999999998</v>
      </c>
      <c r="I38">
        <v>1195.162</v>
      </c>
      <c r="J38">
        <v>1753.835</v>
      </c>
      <c r="K38">
        <v>449.53550000000001</v>
      </c>
      <c r="L38">
        <v>755.02300000000002</v>
      </c>
      <c r="M38">
        <v>1099.3720000000001</v>
      </c>
      <c r="N38">
        <v>438313.2</v>
      </c>
      <c r="O38">
        <v>503094</v>
      </c>
      <c r="P38">
        <v>10174.02</v>
      </c>
      <c r="Q38">
        <v>121.60080000000001</v>
      </c>
      <c r="R38">
        <v>9788</v>
      </c>
      <c r="S38">
        <v>134.16550000000001</v>
      </c>
      <c r="U38" t="s">
        <v>432</v>
      </c>
      <c r="V38">
        <v>1006.35</v>
      </c>
      <c r="W38" t="s">
        <v>432</v>
      </c>
      <c r="X38" t="s">
        <v>432</v>
      </c>
      <c r="Y38" t="s">
        <v>432</v>
      </c>
      <c r="Z38" t="s">
        <v>432</v>
      </c>
      <c r="AA38">
        <v>168.44470000000001</v>
      </c>
      <c r="AB38">
        <v>5.6100599999999998</v>
      </c>
      <c r="AC38">
        <v>98.551299999999998</v>
      </c>
      <c r="AD38">
        <v>217.73779999999999</v>
      </c>
      <c r="AE38">
        <v>265.51499999999999</v>
      </c>
      <c r="AF38">
        <v>494.27199999999999</v>
      </c>
      <c r="AG38">
        <v>2949.1469999999999</v>
      </c>
      <c r="AH38">
        <v>246.58199999999999</v>
      </c>
      <c r="AI38">
        <v>267.59899999999999</v>
      </c>
      <c r="AJ38">
        <v>35.473500000000001</v>
      </c>
      <c r="AK38">
        <v>4969.6000000000004</v>
      </c>
      <c r="AN38" t="s">
        <v>432</v>
      </c>
      <c r="AO38">
        <v>705.46400000000006</v>
      </c>
      <c r="AP38" t="s">
        <v>432</v>
      </c>
      <c r="AQ38" t="s">
        <v>432</v>
      </c>
      <c r="AR38">
        <v>0.9677</v>
      </c>
      <c r="AS38" t="s">
        <v>432</v>
      </c>
      <c r="AT38">
        <v>0.86799999999999999</v>
      </c>
      <c r="AU38">
        <v>409.54500000000002</v>
      </c>
      <c r="AV38">
        <v>790.08699999999999</v>
      </c>
      <c r="AW38">
        <v>385.92930000000001</v>
      </c>
      <c r="AX38">
        <v>422.447</v>
      </c>
      <c r="AY38">
        <v>701.77300000000002</v>
      </c>
      <c r="AZ38">
        <v>491012.4</v>
      </c>
      <c r="BA38">
        <v>242481.1</v>
      </c>
      <c r="BB38">
        <v>1083.67</v>
      </c>
      <c r="BC38">
        <v>75.986000000000004</v>
      </c>
      <c r="BD38">
        <v>6158.13</v>
      </c>
      <c r="BH38" t="str">
        <f t="shared" si="2"/>
        <v/>
      </c>
      <c r="BI38">
        <f t="shared" ref="BI38:BW53" si="5">IF(C38="NA","",BI$2*C38)</f>
        <v>1562.2893324038193</v>
      </c>
      <c r="BJ38" t="str">
        <f t="shared" si="5"/>
        <v/>
      </c>
      <c r="BK38" t="str">
        <f t="shared" si="5"/>
        <v/>
      </c>
      <c r="BL38">
        <f t="shared" si="5"/>
        <v>6.1689280943963851</v>
      </c>
      <c r="BM38" t="str">
        <f t="shared" si="5"/>
        <v/>
      </c>
      <c r="BN38">
        <f t="shared" si="5"/>
        <v>261.28152360573915</v>
      </c>
      <c r="BO38">
        <f t="shared" si="5"/>
        <v>8.168536056270252</v>
      </c>
      <c r="BP38">
        <f t="shared" si="5"/>
        <v>195.96742775333894</v>
      </c>
      <c r="BQ38">
        <f t="shared" si="5"/>
        <v>420.96971679607879</v>
      </c>
      <c r="BR38">
        <f t="shared" si="5"/>
        <v>510.95808744913342</v>
      </c>
      <c r="BS38">
        <f t="shared" si="5"/>
        <v>774.99158569583324</v>
      </c>
      <c r="BT38">
        <f t="shared" si="5"/>
        <v>3263.3464793522617</v>
      </c>
      <c r="BU38">
        <f t="shared" si="5"/>
        <v>400.379004837335</v>
      </c>
      <c r="BV38">
        <f t="shared" si="5"/>
        <v>577.55299316125092</v>
      </c>
      <c r="BW38">
        <f t="shared" si="5"/>
        <v>76.332163740274439</v>
      </c>
      <c r="BX38">
        <f t="shared" si="3"/>
        <v>8821.8923123317418</v>
      </c>
    </row>
    <row r="39" spans="1:82" x14ac:dyDescent="0.25">
      <c r="A39">
        <v>1992</v>
      </c>
      <c r="B39" t="s">
        <v>432</v>
      </c>
      <c r="C39">
        <v>1138.5139999999999</v>
      </c>
      <c r="D39" t="s">
        <v>432</v>
      </c>
      <c r="E39" t="s">
        <v>432</v>
      </c>
      <c r="F39">
        <v>355.1189</v>
      </c>
      <c r="G39" t="s">
        <v>432</v>
      </c>
      <c r="H39">
        <v>837.80100000000004</v>
      </c>
      <c r="I39">
        <v>1154.838</v>
      </c>
      <c r="J39">
        <v>1816.5239999999999</v>
      </c>
      <c r="K39">
        <v>449.339</v>
      </c>
      <c r="L39">
        <v>785.44899999999996</v>
      </c>
      <c r="M39">
        <v>1109.269</v>
      </c>
      <c r="N39">
        <v>441903.1</v>
      </c>
      <c r="O39">
        <v>534279</v>
      </c>
      <c r="P39">
        <v>10543.2</v>
      </c>
      <c r="Q39">
        <v>123.137</v>
      </c>
      <c r="R39">
        <v>10132.74</v>
      </c>
      <c r="S39">
        <v>138.36500000000001</v>
      </c>
      <c r="U39" t="s">
        <v>432</v>
      </c>
      <c r="V39">
        <v>990.41200000000003</v>
      </c>
      <c r="W39" t="s">
        <v>432</v>
      </c>
      <c r="X39" t="s">
        <v>432</v>
      </c>
      <c r="Y39" t="s">
        <v>432</v>
      </c>
      <c r="Z39" t="s">
        <v>432</v>
      </c>
      <c r="AA39">
        <v>168.65119999999999</v>
      </c>
      <c r="AB39">
        <v>5.4833400000000001</v>
      </c>
      <c r="AC39">
        <v>101.1087</v>
      </c>
      <c r="AD39">
        <v>216.72640000000001</v>
      </c>
      <c r="AE39">
        <v>250.58199999999999</v>
      </c>
      <c r="AF39">
        <v>458.00200000000001</v>
      </c>
      <c r="AG39">
        <v>3062.2750000000001</v>
      </c>
      <c r="AH39">
        <v>293.60399999999998</v>
      </c>
      <c r="AI39">
        <v>343.38299999999998</v>
      </c>
      <c r="AJ39">
        <v>32.456099999999999</v>
      </c>
      <c r="AK39">
        <v>5022.9799999999996</v>
      </c>
      <c r="AN39" t="s">
        <v>432</v>
      </c>
      <c r="AO39">
        <v>730.577</v>
      </c>
      <c r="AP39" t="s">
        <v>432</v>
      </c>
      <c r="AQ39" t="s">
        <v>432</v>
      </c>
      <c r="AR39">
        <v>12.4056</v>
      </c>
      <c r="AS39" t="s">
        <v>432</v>
      </c>
      <c r="AT39">
        <v>1.506</v>
      </c>
      <c r="AU39">
        <v>409.37700000000001</v>
      </c>
      <c r="AV39">
        <v>813.09299999999996</v>
      </c>
      <c r="AW39">
        <v>393.95650000000001</v>
      </c>
      <c r="AX39">
        <v>443.39699999999999</v>
      </c>
      <c r="AY39">
        <v>718.43600000000004</v>
      </c>
      <c r="AZ39">
        <v>502895.9</v>
      </c>
      <c r="BA39">
        <v>277540.8</v>
      </c>
      <c r="BB39">
        <v>1284.83</v>
      </c>
      <c r="BC39">
        <v>78.308999999999997</v>
      </c>
      <c r="BD39">
        <v>6520.33</v>
      </c>
      <c r="BH39" t="str">
        <f t="shared" si="2"/>
        <v/>
      </c>
      <c r="BI39">
        <f t="shared" si="5"/>
        <v>1568.5565930098387</v>
      </c>
      <c r="BJ39" t="str">
        <f t="shared" si="5"/>
        <v/>
      </c>
      <c r="BK39" t="str">
        <f t="shared" si="5"/>
        <v/>
      </c>
      <c r="BL39">
        <f t="shared" si="5"/>
        <v>5.7639247758740613</v>
      </c>
      <c r="BM39" t="str">
        <f t="shared" si="5"/>
        <v/>
      </c>
      <c r="BN39">
        <f t="shared" si="5"/>
        <v>276.91717827593294</v>
      </c>
      <c r="BO39">
        <f t="shared" si="5"/>
        <v>7.8929348842675928</v>
      </c>
      <c r="BP39">
        <f t="shared" si="5"/>
        <v>202.97207874868857</v>
      </c>
      <c r="BQ39">
        <f t="shared" si="5"/>
        <v>420.78570341037192</v>
      </c>
      <c r="BR39">
        <f t="shared" si="5"/>
        <v>531.54873272580357</v>
      </c>
      <c r="BS39">
        <f t="shared" si="5"/>
        <v>781.96837946867049</v>
      </c>
      <c r="BT39">
        <f t="shared" si="5"/>
        <v>3290.0741424165421</v>
      </c>
      <c r="BU39">
        <f t="shared" si="5"/>
        <v>425.19706918684477</v>
      </c>
      <c r="BV39">
        <f t="shared" si="5"/>
        <v>598.51039387554783</v>
      </c>
      <c r="BW39">
        <f t="shared" si="5"/>
        <v>77.296478694927771</v>
      </c>
      <c r="BX39">
        <f t="shared" si="3"/>
        <v>9132.6053441822969</v>
      </c>
    </row>
    <row r="40" spans="1:82" x14ac:dyDescent="0.25">
      <c r="A40">
        <v>1993</v>
      </c>
      <c r="B40" t="s">
        <v>432</v>
      </c>
      <c r="C40">
        <v>1166.8610000000001</v>
      </c>
      <c r="D40" t="s">
        <v>432</v>
      </c>
      <c r="E40" t="s">
        <v>432</v>
      </c>
      <c r="F40">
        <v>328.59410000000003</v>
      </c>
      <c r="G40" t="s">
        <v>432</v>
      </c>
      <c r="H40">
        <v>905.17700000000002</v>
      </c>
      <c r="I40">
        <v>1170.0070000000001</v>
      </c>
      <c r="J40">
        <v>1868.21</v>
      </c>
      <c r="K40">
        <v>448.77289999999999</v>
      </c>
      <c r="L40">
        <v>816.74099999999999</v>
      </c>
      <c r="M40">
        <v>1138.7850000000001</v>
      </c>
      <c r="N40">
        <v>442659</v>
      </c>
      <c r="O40">
        <v>571023.9</v>
      </c>
      <c r="P40">
        <v>10917.89</v>
      </c>
      <c r="Q40">
        <v>131.18039999999999</v>
      </c>
      <c r="R40">
        <v>10411.67</v>
      </c>
      <c r="S40">
        <v>137.41399999999999</v>
      </c>
      <c r="U40">
        <v>5760.56</v>
      </c>
      <c r="V40">
        <v>986.11800000000005</v>
      </c>
      <c r="W40" t="s">
        <v>432</v>
      </c>
      <c r="X40" t="s">
        <v>432</v>
      </c>
      <c r="Y40" t="s">
        <v>432</v>
      </c>
      <c r="Z40" t="s">
        <v>432</v>
      </c>
      <c r="AA40">
        <v>211.98400000000001</v>
      </c>
      <c r="AB40">
        <v>5.3291700000000004</v>
      </c>
      <c r="AC40">
        <v>102.9419</v>
      </c>
      <c r="AD40">
        <v>232.6891</v>
      </c>
      <c r="AE40">
        <v>270.15800000000002</v>
      </c>
      <c r="AF40">
        <v>494.49700000000001</v>
      </c>
      <c r="AG40">
        <v>3887.6010000000001</v>
      </c>
      <c r="AH40">
        <v>351.95499999999998</v>
      </c>
      <c r="AI40">
        <v>448.18799999999999</v>
      </c>
      <c r="AJ40">
        <v>38.997</v>
      </c>
      <c r="AK40">
        <v>5857.01</v>
      </c>
      <c r="AN40">
        <v>5760.56</v>
      </c>
      <c r="AO40">
        <v>769.16</v>
      </c>
      <c r="AP40" t="s">
        <v>432</v>
      </c>
      <c r="AQ40" t="s">
        <v>432</v>
      </c>
      <c r="AR40">
        <v>62.232900000000001</v>
      </c>
      <c r="AS40" t="s">
        <v>432</v>
      </c>
      <c r="AT40">
        <v>2.73</v>
      </c>
      <c r="AU40">
        <v>422.35199999999998</v>
      </c>
      <c r="AV40">
        <v>855.4</v>
      </c>
      <c r="AW40">
        <v>402.59640000000002</v>
      </c>
      <c r="AX40">
        <v>465.76</v>
      </c>
      <c r="AY40">
        <v>747.03700000000003</v>
      </c>
      <c r="AZ40">
        <v>505959.7</v>
      </c>
      <c r="BA40">
        <v>315181.3</v>
      </c>
      <c r="BB40">
        <v>1560.09</v>
      </c>
      <c r="BC40">
        <v>84.46</v>
      </c>
      <c r="BD40">
        <v>6858.56</v>
      </c>
      <c r="BH40" t="str">
        <f t="shared" si="2"/>
        <v/>
      </c>
      <c r="BI40">
        <f t="shared" si="5"/>
        <v>1607.6108986591767</v>
      </c>
      <c r="BJ40" t="str">
        <f t="shared" si="5"/>
        <v/>
      </c>
      <c r="BK40" t="str">
        <f t="shared" si="5"/>
        <v/>
      </c>
      <c r="BL40">
        <f t="shared" si="5"/>
        <v>5.3334015007256408</v>
      </c>
      <c r="BM40" t="str">
        <f t="shared" si="5"/>
        <v/>
      </c>
      <c r="BN40">
        <f t="shared" si="5"/>
        <v>299.18687215731916</v>
      </c>
      <c r="BO40">
        <f t="shared" si="5"/>
        <v>7.9966099705216438</v>
      </c>
      <c r="BP40">
        <f t="shared" si="5"/>
        <v>208.74729276303947</v>
      </c>
      <c r="BQ40">
        <f t="shared" si="5"/>
        <v>420.25557629765609</v>
      </c>
      <c r="BR40">
        <f t="shared" si="5"/>
        <v>552.72543922674231</v>
      </c>
      <c r="BS40">
        <f t="shared" si="5"/>
        <v>802.77539624133556</v>
      </c>
      <c r="BT40">
        <f t="shared" si="5"/>
        <v>3295.7019984878225</v>
      </c>
      <c r="BU40">
        <f t="shared" si="5"/>
        <v>454.43988761609938</v>
      </c>
      <c r="BV40">
        <f t="shared" si="5"/>
        <v>619.78058314268003</v>
      </c>
      <c r="BW40">
        <f t="shared" si="5"/>
        <v>82.345541906917518</v>
      </c>
      <c r="BX40">
        <f t="shared" si="3"/>
        <v>9384.0040387755434</v>
      </c>
    </row>
    <row r="41" spans="1:82" x14ac:dyDescent="0.25">
      <c r="A41">
        <v>1994</v>
      </c>
      <c r="B41" t="s">
        <v>432</v>
      </c>
      <c r="C41">
        <v>1211.7380000000001</v>
      </c>
      <c r="D41" t="s">
        <v>432</v>
      </c>
      <c r="E41" t="s">
        <v>432</v>
      </c>
      <c r="F41">
        <v>322.81689999999998</v>
      </c>
      <c r="G41" t="s">
        <v>432</v>
      </c>
      <c r="H41">
        <v>855.79399999999998</v>
      </c>
      <c r="I41">
        <v>1212.231</v>
      </c>
      <c r="J41">
        <v>1962.6559999999999</v>
      </c>
      <c r="K41">
        <v>454.47120000000001</v>
      </c>
      <c r="L41">
        <v>848.08500000000004</v>
      </c>
      <c r="M41">
        <v>1189.9680000000001</v>
      </c>
      <c r="N41">
        <v>446481.7</v>
      </c>
      <c r="O41">
        <v>623950.19999999995</v>
      </c>
      <c r="P41">
        <v>11457.35</v>
      </c>
      <c r="Q41">
        <v>138.05760000000001</v>
      </c>
      <c r="R41">
        <v>10831.11</v>
      </c>
      <c r="S41">
        <v>139.46029999999999</v>
      </c>
      <c r="U41">
        <v>6029.5</v>
      </c>
      <c r="V41">
        <v>1043.2850000000001</v>
      </c>
      <c r="W41" t="s">
        <v>432</v>
      </c>
      <c r="X41" t="s">
        <v>432</v>
      </c>
      <c r="Y41">
        <v>2.9980500000000001</v>
      </c>
      <c r="Z41" t="s">
        <v>432</v>
      </c>
      <c r="AA41">
        <v>149.96690000000001</v>
      </c>
      <c r="AB41">
        <v>5.4025499999999997</v>
      </c>
      <c r="AC41">
        <v>107.1437</v>
      </c>
      <c r="AD41">
        <v>254.45160000000001</v>
      </c>
      <c r="AE41">
        <v>304.39800000000002</v>
      </c>
      <c r="AF41">
        <v>487.45699999999999</v>
      </c>
      <c r="AG41">
        <v>4211.24</v>
      </c>
      <c r="AH41">
        <v>376.91199999999998</v>
      </c>
      <c r="AI41">
        <v>428.48</v>
      </c>
      <c r="AJ41">
        <v>45.120899999999999</v>
      </c>
      <c r="AK41">
        <v>6126.2</v>
      </c>
      <c r="AN41">
        <v>6029.5</v>
      </c>
      <c r="AO41">
        <v>809.48699999999997</v>
      </c>
      <c r="AP41" t="s">
        <v>432</v>
      </c>
      <c r="AQ41" t="s">
        <v>432</v>
      </c>
      <c r="AR41">
        <v>154.00069999999999</v>
      </c>
      <c r="AS41" t="s">
        <v>432</v>
      </c>
      <c r="AT41">
        <v>5.3289999999999997</v>
      </c>
      <c r="AU41">
        <v>448.98599999999999</v>
      </c>
      <c r="AV41">
        <v>897.24300000000005</v>
      </c>
      <c r="AW41">
        <v>412.53730000000002</v>
      </c>
      <c r="AX41">
        <v>494.56700000000001</v>
      </c>
      <c r="AY41">
        <v>791.97199999999998</v>
      </c>
      <c r="AZ41">
        <v>510916.1</v>
      </c>
      <c r="BA41">
        <v>372493.4</v>
      </c>
      <c r="BB41">
        <v>1781.42</v>
      </c>
      <c r="BC41">
        <v>90.337000000000003</v>
      </c>
      <c r="BD41">
        <v>7287.24</v>
      </c>
      <c r="BH41" t="str">
        <f t="shared" si="2"/>
        <v/>
      </c>
      <c r="BI41">
        <f t="shared" si="5"/>
        <v>1669.4389606983807</v>
      </c>
      <c r="BJ41" t="str">
        <f t="shared" si="5"/>
        <v/>
      </c>
      <c r="BK41" t="str">
        <f t="shared" si="5"/>
        <v/>
      </c>
      <c r="BL41">
        <f t="shared" si="5"/>
        <v>5.2396319316737552</v>
      </c>
      <c r="BM41" t="str">
        <f t="shared" si="5"/>
        <v/>
      </c>
      <c r="BN41">
        <f t="shared" si="5"/>
        <v>282.86437908939445</v>
      </c>
      <c r="BO41">
        <f t="shared" si="5"/>
        <v>8.2851970126464387</v>
      </c>
      <c r="BP41">
        <f t="shared" si="5"/>
        <v>219.30036057249237</v>
      </c>
      <c r="BQ41">
        <f t="shared" si="5"/>
        <v>425.5917771921774</v>
      </c>
      <c r="BR41">
        <f t="shared" si="5"/>
        <v>573.93733647093973</v>
      </c>
      <c r="BS41">
        <f t="shared" si="5"/>
        <v>838.85635367036753</v>
      </c>
      <c r="BT41">
        <f t="shared" si="5"/>
        <v>3324.1629131639493</v>
      </c>
      <c r="BU41">
        <f t="shared" si="5"/>
        <v>496.56040450503508</v>
      </c>
      <c r="BV41">
        <f t="shared" si="5"/>
        <v>650.40434225567253</v>
      </c>
      <c r="BW41">
        <f t="shared" si="5"/>
        <v>86.662549331824394</v>
      </c>
      <c r="BX41">
        <f t="shared" si="3"/>
        <v>9762.0439357396244</v>
      </c>
    </row>
    <row r="42" spans="1:82" x14ac:dyDescent="0.25">
      <c r="A42">
        <v>1995</v>
      </c>
      <c r="B42">
        <v>8854.84</v>
      </c>
      <c r="C42">
        <v>1242.4110000000001</v>
      </c>
      <c r="D42" t="s">
        <v>432</v>
      </c>
      <c r="E42" t="s">
        <v>432</v>
      </c>
      <c r="F42">
        <v>319.21839999999997</v>
      </c>
      <c r="G42">
        <v>2307.672</v>
      </c>
      <c r="H42">
        <v>917.33600000000001</v>
      </c>
      <c r="I42">
        <v>1213.644</v>
      </c>
      <c r="J42">
        <v>2044.2139999999999</v>
      </c>
      <c r="K42">
        <v>456.65660000000003</v>
      </c>
      <c r="L42">
        <v>880.97900000000004</v>
      </c>
      <c r="M42">
        <v>1222.0250000000001</v>
      </c>
      <c r="N42">
        <v>458228.7</v>
      </c>
      <c r="O42">
        <v>683940.3</v>
      </c>
      <c r="P42">
        <v>10736.55</v>
      </c>
      <c r="Q42">
        <v>144.35900000000001</v>
      </c>
      <c r="R42">
        <v>11121.86</v>
      </c>
      <c r="S42">
        <v>142.678</v>
      </c>
      <c r="U42">
        <v>6339.88</v>
      </c>
      <c r="V42">
        <v>1025.8109999999999</v>
      </c>
      <c r="W42" t="s">
        <v>432</v>
      </c>
      <c r="X42" t="s">
        <v>432</v>
      </c>
      <c r="Y42">
        <v>3.59938</v>
      </c>
      <c r="Z42" t="s">
        <v>432</v>
      </c>
      <c r="AA42">
        <v>178.48650000000001</v>
      </c>
      <c r="AB42">
        <v>5.4671099999999999</v>
      </c>
      <c r="AC42">
        <v>116.2403</v>
      </c>
      <c r="AD42">
        <v>270.14839999999998</v>
      </c>
      <c r="AE42">
        <v>298.88400000000001</v>
      </c>
      <c r="AF42">
        <v>463.34199999999998</v>
      </c>
      <c r="AG42">
        <v>4240.3459999999995</v>
      </c>
      <c r="AH42">
        <v>431.113</v>
      </c>
      <c r="AI42">
        <v>273.95299999999997</v>
      </c>
      <c r="AJ42">
        <v>48.277999999999999</v>
      </c>
      <c r="AK42">
        <v>5840.74</v>
      </c>
      <c r="AN42">
        <v>6339.88</v>
      </c>
      <c r="AO42">
        <v>850.18100000000004</v>
      </c>
      <c r="AP42" t="s">
        <v>432</v>
      </c>
      <c r="AQ42" t="s">
        <v>432</v>
      </c>
      <c r="AR42">
        <v>178.31120000000001</v>
      </c>
      <c r="AS42">
        <v>59.587000000000003</v>
      </c>
      <c r="AT42">
        <v>10.694000000000001</v>
      </c>
      <c r="AU42">
        <v>462.98399999999998</v>
      </c>
      <c r="AV42">
        <v>963.13800000000003</v>
      </c>
      <c r="AW42">
        <v>417.57920000000001</v>
      </c>
      <c r="AX42">
        <v>527.59900000000005</v>
      </c>
      <c r="AY42">
        <v>831.62099999999998</v>
      </c>
      <c r="AZ42">
        <v>521613.5</v>
      </c>
      <c r="BA42">
        <v>436988.8</v>
      </c>
      <c r="BB42">
        <v>2311.46</v>
      </c>
      <c r="BC42">
        <v>96.236000000000004</v>
      </c>
      <c r="BD42">
        <v>7639.75</v>
      </c>
      <c r="BH42">
        <f t="shared" si="2"/>
        <v>8712.1620000000003</v>
      </c>
      <c r="BI42">
        <f t="shared" si="5"/>
        <v>1711.6978493702732</v>
      </c>
      <c r="BJ42" t="str">
        <f t="shared" si="5"/>
        <v/>
      </c>
      <c r="BK42" t="str">
        <f t="shared" si="5"/>
        <v/>
      </c>
      <c r="BL42">
        <f t="shared" si="5"/>
        <v>5.1812247804182663</v>
      </c>
      <c r="BM42">
        <f t="shared" si="5"/>
        <v>19.112633851578902</v>
      </c>
      <c r="BN42">
        <f t="shared" si="5"/>
        <v>303.20576921122222</v>
      </c>
      <c r="BO42">
        <f t="shared" si="5"/>
        <v>8.2948543992162183</v>
      </c>
      <c r="BP42">
        <f t="shared" si="5"/>
        <v>228.41336805193419</v>
      </c>
      <c r="BQ42">
        <f t="shared" si="5"/>
        <v>427.63830570680233</v>
      </c>
      <c r="BR42">
        <f t="shared" si="5"/>
        <v>596.19818856226914</v>
      </c>
      <c r="BS42">
        <f t="shared" si="5"/>
        <v>861.45462364872913</v>
      </c>
      <c r="BT42">
        <f t="shared" si="5"/>
        <v>3411.6221343166567</v>
      </c>
      <c r="BU42">
        <f t="shared" si="5"/>
        <v>544.3025293129084</v>
      </c>
      <c r="BV42">
        <f t="shared" si="5"/>
        <v>609.48637694101524</v>
      </c>
      <c r="BW42">
        <f t="shared" si="5"/>
        <v>90.618111273793247</v>
      </c>
      <c r="BX42">
        <f t="shared" si="3"/>
        <v>10024.095957583766</v>
      </c>
      <c r="BZ42" s="25">
        <f>SUM(BH42:BX42)</f>
        <v>27553.483927010584</v>
      </c>
      <c r="CB42" s="25">
        <f>LN(BZ42)</f>
        <v>10.223884264916572</v>
      </c>
      <c r="CC42" s="25"/>
      <c r="CD42" s="25"/>
    </row>
    <row r="43" spans="1:82" x14ac:dyDescent="0.25">
      <c r="A43">
        <v>1996</v>
      </c>
      <c r="B43">
        <v>9010.82</v>
      </c>
      <c r="C43">
        <v>1273.367</v>
      </c>
      <c r="D43">
        <v>651.9</v>
      </c>
      <c r="E43" t="s">
        <v>432</v>
      </c>
      <c r="F43">
        <v>322.99959999999999</v>
      </c>
      <c r="G43">
        <v>2452.2269999999999</v>
      </c>
      <c r="H43">
        <v>981.59799999999996</v>
      </c>
      <c r="I43">
        <v>1271.7170000000001</v>
      </c>
      <c r="J43">
        <v>2146.9960000000001</v>
      </c>
      <c r="K43">
        <v>458.91199999999998</v>
      </c>
      <c r="L43">
        <v>915.923</v>
      </c>
      <c r="M43">
        <v>1241.8119999999999</v>
      </c>
      <c r="N43">
        <v>472588.9</v>
      </c>
      <c r="O43">
        <v>737908</v>
      </c>
      <c r="P43">
        <v>11463.76</v>
      </c>
      <c r="Q43">
        <v>149.19800000000001</v>
      </c>
      <c r="R43">
        <v>11541.5</v>
      </c>
      <c r="S43">
        <v>147.67779999999999</v>
      </c>
      <c r="U43">
        <v>6638.74</v>
      </c>
      <c r="V43">
        <v>1114.8530000000001</v>
      </c>
      <c r="W43">
        <v>2.5197799999999999</v>
      </c>
      <c r="X43" t="s">
        <v>432</v>
      </c>
      <c r="Y43">
        <v>3.6570299999999998</v>
      </c>
      <c r="Z43" t="s">
        <v>432</v>
      </c>
      <c r="AA43">
        <v>197.1627</v>
      </c>
      <c r="AB43">
        <v>5.8725100000000001</v>
      </c>
      <c r="AC43">
        <v>128.672</v>
      </c>
      <c r="AD43">
        <v>268.39879999999999</v>
      </c>
      <c r="AE43">
        <v>342.05399999999997</v>
      </c>
      <c r="AF43">
        <v>496.59199999999998</v>
      </c>
      <c r="AG43">
        <v>3878.5239999999999</v>
      </c>
      <c r="AH43">
        <v>486.97</v>
      </c>
      <c r="AI43">
        <v>323.53199999999998</v>
      </c>
      <c r="AJ43">
        <v>54.744500000000002</v>
      </c>
      <c r="AK43">
        <v>6358.04</v>
      </c>
      <c r="AN43">
        <v>6638.74</v>
      </c>
      <c r="AO43">
        <v>907.26499999999999</v>
      </c>
      <c r="AP43">
        <v>334.35899999999998</v>
      </c>
      <c r="AQ43" t="s">
        <v>432</v>
      </c>
      <c r="AR43">
        <v>185.59209999999999</v>
      </c>
      <c r="AS43">
        <v>117.163</v>
      </c>
      <c r="AT43">
        <v>20.350000000000001</v>
      </c>
      <c r="AU43">
        <v>497.142</v>
      </c>
      <c r="AV43">
        <v>1054.672</v>
      </c>
      <c r="AW43">
        <v>420.82249999999999</v>
      </c>
      <c r="AX43">
        <v>555.29100000000005</v>
      </c>
      <c r="AY43">
        <v>859.83399999999995</v>
      </c>
      <c r="AZ43">
        <v>535562.1</v>
      </c>
      <c r="BA43">
        <v>490850.9</v>
      </c>
      <c r="BB43">
        <v>3123.17</v>
      </c>
      <c r="BC43">
        <v>101.101</v>
      </c>
      <c r="BD43">
        <v>8073.12</v>
      </c>
      <c r="BH43">
        <f t="shared" si="2"/>
        <v>8863.1422000000002</v>
      </c>
      <c r="BI43">
        <f t="shared" si="5"/>
        <v>1754.3466335689852</v>
      </c>
      <c r="BJ43">
        <f t="shared" si="5"/>
        <v>4.6660004510889221</v>
      </c>
      <c r="BK43" t="str">
        <f t="shared" si="5"/>
        <v/>
      </c>
      <c r="BL43">
        <f t="shared" si="5"/>
        <v>5.2425973301826829</v>
      </c>
      <c r="BM43">
        <f t="shared" si="5"/>
        <v>20.309869328030921</v>
      </c>
      <c r="BN43">
        <f t="shared" si="5"/>
        <v>324.4461970817643</v>
      </c>
      <c r="BO43">
        <f t="shared" si="5"/>
        <v>8.6917641021650933</v>
      </c>
      <c r="BP43">
        <f t="shared" si="5"/>
        <v>239.89787153107773</v>
      </c>
      <c r="BQ43">
        <f t="shared" si="5"/>
        <v>429.75038606366371</v>
      </c>
      <c r="BR43">
        <f t="shared" si="5"/>
        <v>619.84636803206342</v>
      </c>
      <c r="BS43">
        <f t="shared" si="5"/>
        <v>875.4032766125697</v>
      </c>
      <c r="BT43">
        <f t="shared" si="5"/>
        <v>3518.5372537171093</v>
      </c>
      <c r="BU43">
        <f t="shared" si="5"/>
        <v>587.25182709694047</v>
      </c>
      <c r="BV43">
        <f t="shared" si="5"/>
        <v>650.76822149771886</v>
      </c>
      <c r="BW43">
        <f t="shared" si="5"/>
        <v>93.65568454912686</v>
      </c>
      <c r="BX43">
        <f t="shared" si="3"/>
        <v>10402.316113892193</v>
      </c>
      <c r="BZ43" s="25">
        <f t="shared" ref="BZ43:BZ69" si="6">SUM(BH43:BX43)</f>
        <v>28398.272264854681</v>
      </c>
      <c r="CB43" s="25">
        <f t="shared" ref="CB43:CB69" si="7">LN(BZ43)</f>
        <v>10.254083586554176</v>
      </c>
      <c r="CC43" s="25">
        <f>$CH$9+$CG$9*CB42</f>
        <v>10.25571399146351</v>
      </c>
      <c r="CD43" s="25">
        <f>CB43-CC43</f>
        <v>-1.6304049093349704E-3</v>
      </c>
    </row>
    <row r="44" spans="1:82" x14ac:dyDescent="0.25">
      <c r="A44">
        <v>1997</v>
      </c>
      <c r="B44">
        <v>9250.5499999999993</v>
      </c>
      <c r="C44">
        <v>1336.721</v>
      </c>
      <c r="D44">
        <v>580.68499999999995</v>
      </c>
      <c r="E44" t="s">
        <v>432</v>
      </c>
      <c r="F44">
        <v>327.65300000000002</v>
      </c>
      <c r="G44">
        <v>2628.9679999999998</v>
      </c>
      <c r="H44">
        <v>1055.501</v>
      </c>
      <c r="I44">
        <v>1334.1990000000001</v>
      </c>
      <c r="J44">
        <v>2260.4560000000001</v>
      </c>
      <c r="K44">
        <v>469.32549999999998</v>
      </c>
      <c r="L44">
        <v>957.84199999999998</v>
      </c>
      <c r="M44">
        <v>1294.962</v>
      </c>
      <c r="N44">
        <v>477226.1</v>
      </c>
      <c r="O44">
        <v>783441</v>
      </c>
      <c r="P44">
        <v>12248.67</v>
      </c>
      <c r="Q44">
        <v>153.66800000000001</v>
      </c>
      <c r="R44">
        <v>12054.69</v>
      </c>
      <c r="S44">
        <v>154.17689999999999</v>
      </c>
      <c r="U44">
        <v>6821.29</v>
      </c>
      <c r="V44">
        <v>1374.7570000000001</v>
      </c>
      <c r="W44">
        <v>1.9617100000000001</v>
      </c>
      <c r="X44" t="s">
        <v>432</v>
      </c>
      <c r="Y44">
        <v>3.4517899999999999</v>
      </c>
      <c r="Z44">
        <v>22.65016</v>
      </c>
      <c r="AA44">
        <v>231.1583</v>
      </c>
      <c r="AB44">
        <v>6.6723999999999997</v>
      </c>
      <c r="AC44">
        <v>142.3364</v>
      </c>
      <c r="AD44">
        <v>260.529</v>
      </c>
      <c r="AE44">
        <v>384.84699999999998</v>
      </c>
      <c r="AF44">
        <v>577.95399999999995</v>
      </c>
      <c r="AG44">
        <v>3965.2849999999999</v>
      </c>
      <c r="AH44">
        <v>515.98599999999999</v>
      </c>
      <c r="AI44">
        <v>441.33600000000001</v>
      </c>
      <c r="AJ44">
        <v>61.122</v>
      </c>
      <c r="AK44">
        <v>7563.71</v>
      </c>
      <c r="AN44">
        <v>6821.29</v>
      </c>
      <c r="AO44">
        <v>951.75</v>
      </c>
      <c r="AP44">
        <v>331.32400000000001</v>
      </c>
      <c r="AQ44" t="s">
        <v>432</v>
      </c>
      <c r="AR44">
        <v>195.6636</v>
      </c>
      <c r="AS44">
        <v>151.80699999999999</v>
      </c>
      <c r="AT44">
        <v>39.723999999999997</v>
      </c>
      <c r="AU44">
        <v>536.72199999999998</v>
      </c>
      <c r="AV44">
        <v>1141.3399999999999</v>
      </c>
      <c r="AW44">
        <v>428.30959999999999</v>
      </c>
      <c r="AX44">
        <v>588.09699999999998</v>
      </c>
      <c r="AY44">
        <v>906.92600000000004</v>
      </c>
      <c r="AZ44">
        <v>543545.4</v>
      </c>
      <c r="BA44">
        <v>542001.80000000005</v>
      </c>
      <c r="BB44">
        <v>3962.52</v>
      </c>
      <c r="BC44">
        <v>104.815</v>
      </c>
      <c r="BD44">
        <v>8577.5499999999993</v>
      </c>
      <c r="BH44">
        <f t="shared" si="2"/>
        <v>9096.3730999999989</v>
      </c>
      <c r="BI44">
        <f t="shared" si="5"/>
        <v>1841.6308781136684</v>
      </c>
      <c r="BJ44">
        <f t="shared" si="5"/>
        <v>4.1562762263239312</v>
      </c>
      <c r="BK44" t="str">
        <f t="shared" si="5"/>
        <v/>
      </c>
      <c r="BL44">
        <f t="shared" si="5"/>
        <v>5.3181265333652021</v>
      </c>
      <c r="BM44">
        <f t="shared" si="5"/>
        <v>21.773676151341125</v>
      </c>
      <c r="BN44">
        <f t="shared" si="5"/>
        <v>348.87325103148061</v>
      </c>
      <c r="BO44">
        <f t="shared" si="5"/>
        <v>9.1188078584658108</v>
      </c>
      <c r="BP44">
        <f t="shared" si="5"/>
        <v>252.57549762070065</v>
      </c>
      <c r="BQ44">
        <f t="shared" si="5"/>
        <v>439.50215905123855</v>
      </c>
      <c r="BR44">
        <f t="shared" si="5"/>
        <v>648.21484431395186</v>
      </c>
      <c r="BS44">
        <f t="shared" si="5"/>
        <v>912.87085153692067</v>
      </c>
      <c r="BT44">
        <f t="shared" si="5"/>
        <v>3553.0623154630302</v>
      </c>
      <c r="BU44">
        <f t="shared" si="5"/>
        <v>623.4885089640635</v>
      </c>
      <c r="BV44">
        <f t="shared" si="5"/>
        <v>695.32554690716347</v>
      </c>
      <c r="BW44">
        <f t="shared" si="5"/>
        <v>96.461626384369936</v>
      </c>
      <c r="BX44">
        <f t="shared" si="3"/>
        <v>10864.85257851883</v>
      </c>
      <c r="BZ44" s="25">
        <f t="shared" si="6"/>
        <v>29413.598044674916</v>
      </c>
      <c r="CB44" s="25">
        <f t="shared" si="7"/>
        <v>10.289212364924406</v>
      </c>
      <c r="CC44" s="25">
        <f t="shared" ref="CC44:CC66" si="8">$CH$9+$CG$9*CB43</f>
        <v>10.284704964630702</v>
      </c>
      <c r="CD44" s="25">
        <f t="shared" ref="CD44:CD66" si="9">CB44-CC44</f>
        <v>4.5074002937042223E-3</v>
      </c>
    </row>
    <row r="45" spans="1:82" x14ac:dyDescent="0.25">
      <c r="A45">
        <v>1998</v>
      </c>
      <c r="B45">
        <v>9528.36</v>
      </c>
      <c r="C45">
        <v>1386.2840000000001</v>
      </c>
      <c r="D45">
        <v>631.95600000000002</v>
      </c>
      <c r="E45" t="s">
        <v>432</v>
      </c>
      <c r="F45">
        <v>338.7269</v>
      </c>
      <c r="G45">
        <v>2716.799</v>
      </c>
      <c r="H45">
        <v>1088.136</v>
      </c>
      <c r="I45">
        <v>1432.434</v>
      </c>
      <c r="J45">
        <v>2319.7800000000002</v>
      </c>
      <c r="K45">
        <v>483.71190000000001</v>
      </c>
      <c r="L45">
        <v>1006.44</v>
      </c>
      <c r="M45">
        <v>1345.415</v>
      </c>
      <c r="N45">
        <v>471163.8</v>
      </c>
      <c r="O45">
        <v>743254.8</v>
      </c>
      <c r="P45">
        <v>12881.18</v>
      </c>
      <c r="Q45">
        <v>155.31049999999999</v>
      </c>
      <c r="R45">
        <v>12594.96</v>
      </c>
      <c r="S45">
        <v>161.58969999999999</v>
      </c>
      <c r="U45">
        <v>7113.05</v>
      </c>
      <c r="V45">
        <v>1474.271</v>
      </c>
      <c r="W45">
        <v>2.27888</v>
      </c>
      <c r="X45" t="s">
        <v>432</v>
      </c>
      <c r="Y45">
        <v>3.3629500000000001</v>
      </c>
      <c r="Z45">
        <v>17.376670000000001</v>
      </c>
      <c r="AA45">
        <v>244.9298</v>
      </c>
      <c r="AB45">
        <v>7.5712099999999998</v>
      </c>
      <c r="AC45">
        <v>137.39619999999999</v>
      </c>
      <c r="AD45">
        <v>271.61559999999997</v>
      </c>
      <c r="AE45">
        <v>347.08699999999999</v>
      </c>
      <c r="AF45">
        <v>564.87300000000005</v>
      </c>
      <c r="AG45">
        <v>3664.2240000000002</v>
      </c>
      <c r="AH45">
        <v>343.13499999999999</v>
      </c>
      <c r="AI45">
        <v>467.00200000000001</v>
      </c>
      <c r="AJ45">
        <v>50.943800000000003</v>
      </c>
      <c r="AK45">
        <v>8083.93</v>
      </c>
      <c r="AN45">
        <v>7113.05</v>
      </c>
      <c r="AO45">
        <v>997.24699999999996</v>
      </c>
      <c r="AP45">
        <v>384.84800000000001</v>
      </c>
      <c r="AQ45" t="s">
        <v>432</v>
      </c>
      <c r="AR45">
        <v>205.08920000000001</v>
      </c>
      <c r="AS45">
        <v>195.179</v>
      </c>
      <c r="AT45">
        <v>71.944999999999993</v>
      </c>
      <c r="AU45">
        <v>603.40800000000002</v>
      </c>
      <c r="AV45">
        <v>1163.1780000000001</v>
      </c>
      <c r="AW45">
        <v>440.5686</v>
      </c>
      <c r="AX45">
        <v>620.14099999999996</v>
      </c>
      <c r="AY45">
        <v>940.548</v>
      </c>
      <c r="AZ45">
        <v>536497.4</v>
      </c>
      <c r="BA45">
        <v>537215.30000000005</v>
      </c>
      <c r="BB45">
        <v>4810.12</v>
      </c>
      <c r="BC45">
        <v>106.82599999999999</v>
      </c>
      <c r="BD45">
        <v>9062.82</v>
      </c>
      <c r="BH45">
        <f t="shared" si="2"/>
        <v>9366.7703000000001</v>
      </c>
      <c r="BI45">
        <f t="shared" si="5"/>
        <v>1909.9149487701088</v>
      </c>
      <c r="BJ45">
        <f t="shared" si="5"/>
        <v>4.5232504695019964</v>
      </c>
      <c r="BK45" t="str">
        <f t="shared" si="5"/>
        <v/>
      </c>
      <c r="BL45">
        <f t="shared" si="5"/>
        <v>5.4978666896214632</v>
      </c>
      <c r="BM45">
        <f t="shared" si="5"/>
        <v>22.501111308424989</v>
      </c>
      <c r="BN45">
        <f t="shared" si="5"/>
        <v>359.66005137313101</v>
      </c>
      <c r="BO45">
        <f t="shared" si="5"/>
        <v>9.7902115171227173</v>
      </c>
      <c r="BP45">
        <f t="shared" si="5"/>
        <v>259.20415521051905</v>
      </c>
      <c r="BQ45">
        <f t="shared" si="5"/>
        <v>452.97437366769293</v>
      </c>
      <c r="BR45">
        <f t="shared" si="5"/>
        <v>681.10330086938529</v>
      </c>
      <c r="BS45">
        <f t="shared" si="5"/>
        <v>948.43720257470579</v>
      </c>
      <c r="BT45">
        <f t="shared" si="5"/>
        <v>3507.9270437856608</v>
      </c>
      <c r="BU45">
        <f t="shared" si="5"/>
        <v>591.50698908071342</v>
      </c>
      <c r="BV45">
        <f t="shared" si="5"/>
        <v>731.23151561023485</v>
      </c>
      <c r="BW45">
        <f t="shared" si="5"/>
        <v>97.492668770138778</v>
      </c>
      <c r="BX45">
        <f t="shared" si="3"/>
        <v>11351.796158370022</v>
      </c>
      <c r="BZ45" s="25">
        <f t="shared" si="6"/>
        <v>30300.33114806698</v>
      </c>
      <c r="CB45" s="25">
        <f t="shared" si="7"/>
        <v>10.318913920416849</v>
      </c>
      <c r="CC45" s="25">
        <f t="shared" si="8"/>
        <v>10.31842815495096</v>
      </c>
      <c r="CD45" s="25">
        <f t="shared" si="9"/>
        <v>4.8576546588918745E-4</v>
      </c>
    </row>
    <row r="46" spans="1:82" x14ac:dyDescent="0.25">
      <c r="A46">
        <v>1999</v>
      </c>
      <c r="B46">
        <v>9809.48</v>
      </c>
      <c r="C46">
        <v>1431.9639999999999</v>
      </c>
      <c r="D46">
        <v>713.42</v>
      </c>
      <c r="E46" t="s">
        <v>432</v>
      </c>
      <c r="F46">
        <v>353.42410000000001</v>
      </c>
      <c r="G46">
        <v>2460.7629999999999</v>
      </c>
      <c r="H46">
        <v>1052.6279999999999</v>
      </c>
      <c r="I46">
        <v>1490.231</v>
      </c>
      <c r="J46">
        <v>2366.4740000000002</v>
      </c>
      <c r="K46">
        <v>492.15530000000001</v>
      </c>
      <c r="L46">
        <v>1046.0239999999999</v>
      </c>
      <c r="M46">
        <v>1414.8779999999999</v>
      </c>
      <c r="N46">
        <v>469590.4</v>
      </c>
      <c r="O46">
        <v>828483.4</v>
      </c>
      <c r="P46">
        <v>13235.87</v>
      </c>
      <c r="Q46">
        <v>163.38630000000001</v>
      </c>
      <c r="R46">
        <v>13193.62</v>
      </c>
      <c r="S46">
        <v>167.9023</v>
      </c>
      <c r="U46">
        <v>7433.46</v>
      </c>
      <c r="V46">
        <v>1578.4059999999999</v>
      </c>
      <c r="W46">
        <v>3.02284</v>
      </c>
      <c r="X46" t="s">
        <v>432</v>
      </c>
      <c r="Y46">
        <v>3.62677</v>
      </c>
      <c r="Z46">
        <v>18.198730000000001</v>
      </c>
      <c r="AA46">
        <v>240.08330000000001</v>
      </c>
      <c r="AB46">
        <v>8.4179999999999993</v>
      </c>
      <c r="AC46">
        <v>152.30170000000001</v>
      </c>
      <c r="AD46">
        <v>280.21339999999998</v>
      </c>
      <c r="AE46">
        <v>400.13400000000001</v>
      </c>
      <c r="AF46">
        <v>636.32000000000005</v>
      </c>
      <c r="AG46">
        <v>4352.808</v>
      </c>
      <c r="AH46">
        <v>466.71800000000002</v>
      </c>
      <c r="AI46">
        <v>562.89099999999996</v>
      </c>
      <c r="AJ46">
        <v>56.206000000000003</v>
      </c>
      <c r="AK46">
        <v>9036.2900000000009</v>
      </c>
      <c r="AN46">
        <v>7433.46</v>
      </c>
      <c r="AO46">
        <v>1039.752</v>
      </c>
      <c r="AP46">
        <v>443.59399999999999</v>
      </c>
      <c r="AQ46" t="s">
        <v>432</v>
      </c>
      <c r="AR46">
        <v>219.84780000000001</v>
      </c>
      <c r="AS46">
        <v>226.101</v>
      </c>
      <c r="AT46">
        <v>107.374</v>
      </c>
      <c r="AU46">
        <v>649.71900000000005</v>
      </c>
      <c r="AV46">
        <v>1265.6890000000001</v>
      </c>
      <c r="AW46">
        <v>448.4375</v>
      </c>
      <c r="AX46">
        <v>661.15899999999999</v>
      </c>
      <c r="AY46">
        <v>1007.927</v>
      </c>
      <c r="AZ46">
        <v>528069.9</v>
      </c>
      <c r="BA46">
        <v>591453</v>
      </c>
      <c r="BB46">
        <v>5738.47</v>
      </c>
      <c r="BC46">
        <v>113.229</v>
      </c>
      <c r="BD46">
        <v>9630.66</v>
      </c>
      <c r="BH46">
        <f t="shared" si="2"/>
        <v>9641.5776999999998</v>
      </c>
      <c r="BI46">
        <f t="shared" si="5"/>
        <v>1972.8493221451304</v>
      </c>
      <c r="BJ46">
        <f t="shared" si="5"/>
        <v>5.1063323236936018</v>
      </c>
      <c r="BK46" t="str">
        <f t="shared" si="5"/>
        <v/>
      </c>
      <c r="BL46">
        <f t="shared" si="5"/>
        <v>5.7364165252285693</v>
      </c>
      <c r="BM46">
        <f t="shared" si="5"/>
        <v>20.380566308605751</v>
      </c>
      <c r="BN46">
        <f t="shared" si="5"/>
        <v>347.92364240940117</v>
      </c>
      <c r="BO46">
        <f t="shared" si="5"/>
        <v>10.185234851569639</v>
      </c>
      <c r="BP46">
        <f t="shared" si="5"/>
        <v>264.42158049369243</v>
      </c>
      <c r="BQ46">
        <f t="shared" si="5"/>
        <v>460.88123687826476</v>
      </c>
      <c r="BR46">
        <f t="shared" si="5"/>
        <v>707.89157742994882</v>
      </c>
      <c r="BS46">
        <f t="shared" si="5"/>
        <v>997.4044679927714</v>
      </c>
      <c r="BT46">
        <f t="shared" si="5"/>
        <v>3496.2127049279379</v>
      </c>
      <c r="BU46">
        <f t="shared" si="5"/>
        <v>659.33475496875678</v>
      </c>
      <c r="BV46">
        <f t="shared" si="5"/>
        <v>751.36635622823678</v>
      </c>
      <c r="BW46">
        <f t="shared" si="5"/>
        <v>102.56207035247795</v>
      </c>
      <c r="BX46">
        <f t="shared" si="3"/>
        <v>11891.366453803261</v>
      </c>
      <c r="BZ46" s="25">
        <f t="shared" si="6"/>
        <v>31335.200417638978</v>
      </c>
      <c r="CB46" s="25">
        <f t="shared" si="7"/>
        <v>10.352497358605738</v>
      </c>
      <c r="CC46" s="25">
        <f t="shared" si="8"/>
        <v>10.346941278809778</v>
      </c>
      <c r="CD46" s="25">
        <f t="shared" si="9"/>
        <v>5.5560797959604002E-3</v>
      </c>
    </row>
    <row r="47" spans="1:82" x14ac:dyDescent="0.25">
      <c r="A47">
        <v>2000</v>
      </c>
      <c r="B47">
        <v>10188.94</v>
      </c>
      <c r="C47">
        <v>1482.173</v>
      </c>
      <c r="D47">
        <v>762.976</v>
      </c>
      <c r="E47">
        <v>2.4147289999999999</v>
      </c>
      <c r="F47">
        <v>369.50319999999999</v>
      </c>
      <c r="G47">
        <v>2611.6529999999998</v>
      </c>
      <c r="H47">
        <v>1125.6089999999999</v>
      </c>
      <c r="I47">
        <v>1564.52</v>
      </c>
      <c r="J47">
        <v>2442.319</v>
      </c>
      <c r="K47">
        <v>511.72539999999998</v>
      </c>
      <c r="L47">
        <v>1066.221</v>
      </c>
      <c r="M47">
        <v>1488.135</v>
      </c>
      <c r="N47">
        <v>482572.9</v>
      </c>
      <c r="O47">
        <v>903550.9</v>
      </c>
      <c r="P47">
        <v>13890.04</v>
      </c>
      <c r="Q47">
        <v>167.1027</v>
      </c>
      <c r="R47">
        <v>13738.19</v>
      </c>
      <c r="S47">
        <v>174.3098</v>
      </c>
      <c r="U47">
        <v>7871.73</v>
      </c>
      <c r="V47">
        <v>1798.097</v>
      </c>
      <c r="W47">
        <v>3.7804199999999999</v>
      </c>
      <c r="X47">
        <v>1.075931</v>
      </c>
      <c r="Y47">
        <v>4.0945799999999997</v>
      </c>
      <c r="Z47">
        <v>7.4630400000000003</v>
      </c>
      <c r="AA47">
        <v>298.34620000000001</v>
      </c>
      <c r="AB47">
        <v>9.7756000000000007</v>
      </c>
      <c r="AC47">
        <v>185.78800000000001</v>
      </c>
      <c r="AD47">
        <v>303.36239999999998</v>
      </c>
      <c r="AE47">
        <v>443.73200000000003</v>
      </c>
      <c r="AF47">
        <v>807.00699999999995</v>
      </c>
      <c r="AG47">
        <v>5382.4440000000004</v>
      </c>
      <c r="AH47">
        <v>624.47</v>
      </c>
      <c r="AI47">
        <v>766.21400000000006</v>
      </c>
      <c r="AJ47">
        <v>59.069400000000002</v>
      </c>
      <c r="AK47">
        <v>11100.27</v>
      </c>
      <c r="AN47">
        <v>7871.73</v>
      </c>
      <c r="AO47">
        <v>1095.9000000000001</v>
      </c>
      <c r="AP47">
        <v>501.19900000000001</v>
      </c>
      <c r="AQ47">
        <v>1.075931</v>
      </c>
      <c r="AR47">
        <v>248.6465</v>
      </c>
      <c r="AS47">
        <v>434.31900000000002</v>
      </c>
      <c r="AT47">
        <v>171.494</v>
      </c>
      <c r="AU47">
        <v>709.56100000000004</v>
      </c>
      <c r="AV47">
        <v>1507.2829999999999</v>
      </c>
      <c r="AW47">
        <v>472.59570000000002</v>
      </c>
      <c r="AX47">
        <v>705.06600000000003</v>
      </c>
      <c r="AY47">
        <v>1106.0709999999999</v>
      </c>
      <c r="AZ47">
        <v>535417.69999999995</v>
      </c>
      <c r="BA47">
        <v>651634.4</v>
      </c>
      <c r="BB47">
        <v>6693.68</v>
      </c>
      <c r="BC47">
        <v>119.839</v>
      </c>
      <c r="BD47">
        <v>10252.35</v>
      </c>
      <c r="BH47">
        <f t="shared" si="2"/>
        <v>10014.6302</v>
      </c>
      <c r="BI47">
        <f t="shared" si="5"/>
        <v>2042.0234016719794</v>
      </c>
      <c r="BJ47">
        <f t="shared" si="5"/>
        <v>5.4610313854425856</v>
      </c>
      <c r="BK47">
        <f t="shared" si="5"/>
        <v>2.4147289999999999</v>
      </c>
      <c r="BL47">
        <f t="shared" si="5"/>
        <v>5.9973959404716233</v>
      </c>
      <c r="BM47">
        <f t="shared" si="5"/>
        <v>21.63026961213621</v>
      </c>
      <c r="BN47">
        <f t="shared" si="5"/>
        <v>372.04594900459006</v>
      </c>
      <c r="BO47">
        <f t="shared" si="5"/>
        <v>10.692975538676711</v>
      </c>
      <c r="BP47">
        <f t="shared" si="5"/>
        <v>272.89623720766605</v>
      </c>
      <c r="BQ47">
        <f t="shared" si="5"/>
        <v>479.20775270331291</v>
      </c>
      <c r="BR47">
        <f t="shared" si="5"/>
        <v>721.55979746061041</v>
      </c>
      <c r="BS47">
        <f t="shared" si="5"/>
        <v>1049.0462767647973</v>
      </c>
      <c r="BT47">
        <f t="shared" si="5"/>
        <v>3592.8705187199726</v>
      </c>
      <c r="BU47">
        <f t="shared" si="5"/>
        <v>719.07597817083558</v>
      </c>
      <c r="BV47">
        <f t="shared" si="5"/>
        <v>788.50190751831644</v>
      </c>
      <c r="BW47">
        <f t="shared" si="5"/>
        <v>104.8949567588532</v>
      </c>
      <c r="BX47">
        <f t="shared" si="3"/>
        <v>12382.185609557908</v>
      </c>
      <c r="BZ47" s="25">
        <f t="shared" si="6"/>
        <v>32585.134987015568</v>
      </c>
      <c r="CB47" s="25">
        <f t="shared" si="7"/>
        <v>10.39161148137001</v>
      </c>
      <c r="CC47" s="25">
        <f t="shared" si="8"/>
        <v>10.379180961776159</v>
      </c>
      <c r="CD47" s="25">
        <f t="shared" si="9"/>
        <v>1.2430519593850775E-2</v>
      </c>
    </row>
    <row r="48" spans="1:82" x14ac:dyDescent="0.25">
      <c r="A48">
        <v>2001</v>
      </c>
      <c r="B48">
        <v>10406.17</v>
      </c>
      <c r="C48">
        <v>1522.64</v>
      </c>
      <c r="D48">
        <v>826.25199999999995</v>
      </c>
      <c r="E48">
        <v>2.4411119999999999</v>
      </c>
      <c r="F48">
        <v>358.16989999999998</v>
      </c>
      <c r="G48">
        <v>2791.3020000000001</v>
      </c>
      <c r="H48">
        <v>1060.886</v>
      </c>
      <c r="I48">
        <v>1627.3119999999999</v>
      </c>
      <c r="J48">
        <v>2492.9920000000002</v>
      </c>
      <c r="K48">
        <v>519.78930000000003</v>
      </c>
      <c r="L48">
        <v>1108.885</v>
      </c>
      <c r="M48">
        <v>1514.7729999999999</v>
      </c>
      <c r="N48">
        <v>484436.2</v>
      </c>
      <c r="O48">
        <v>947394.8</v>
      </c>
      <c r="P48">
        <v>13833.87</v>
      </c>
      <c r="Q48">
        <v>173.5025</v>
      </c>
      <c r="R48">
        <v>13875.35</v>
      </c>
      <c r="S48">
        <v>177.6978</v>
      </c>
      <c r="U48">
        <v>8244.2099999999991</v>
      </c>
      <c r="V48">
        <v>1830.556</v>
      </c>
      <c r="W48">
        <v>4.3665599999999998</v>
      </c>
      <c r="X48">
        <v>1.3075429999999999</v>
      </c>
      <c r="Y48">
        <v>4.1435000000000004</v>
      </c>
      <c r="Z48">
        <v>14.48353</v>
      </c>
      <c r="AA48">
        <v>224.29300000000001</v>
      </c>
      <c r="AB48">
        <v>9.1775500000000001</v>
      </c>
      <c r="AC48">
        <v>194.36150000000001</v>
      </c>
      <c r="AD48">
        <v>320.89879999999999</v>
      </c>
      <c r="AE48">
        <v>435.51299999999998</v>
      </c>
      <c r="AF48">
        <v>825.56299999999999</v>
      </c>
      <c r="AG48">
        <v>4891.8140000000003</v>
      </c>
      <c r="AH48">
        <v>612.23199999999997</v>
      </c>
      <c r="AI48">
        <v>844.50400000000002</v>
      </c>
      <c r="AJ48">
        <v>60.426900000000003</v>
      </c>
      <c r="AK48">
        <v>11814.95</v>
      </c>
      <c r="AN48">
        <v>8244.2099999999991</v>
      </c>
      <c r="AO48">
        <v>1138.375</v>
      </c>
      <c r="AP48">
        <v>563.44899999999996</v>
      </c>
      <c r="AQ48">
        <v>1.3075429999999999</v>
      </c>
      <c r="AR48">
        <v>252.39349999999999</v>
      </c>
      <c r="AS48">
        <v>867.23800000000006</v>
      </c>
      <c r="AT48">
        <v>247.26599999999999</v>
      </c>
      <c r="AU48">
        <v>802.27700000000004</v>
      </c>
      <c r="AV48">
        <v>1564.306</v>
      </c>
      <c r="AW48">
        <v>484.7235</v>
      </c>
      <c r="AX48">
        <v>754.25300000000004</v>
      </c>
      <c r="AY48">
        <v>1144.5429999999999</v>
      </c>
      <c r="AZ48">
        <v>531653.9</v>
      </c>
      <c r="BA48">
        <v>707021.3</v>
      </c>
      <c r="BB48">
        <v>7069.38</v>
      </c>
      <c r="BC48">
        <v>128.71199999999999</v>
      </c>
      <c r="BD48">
        <v>10581.82</v>
      </c>
      <c r="BH48">
        <f t="shared" si="2"/>
        <v>10228.4722</v>
      </c>
      <c r="BI48">
        <f t="shared" si="5"/>
        <v>2097.7757065618002</v>
      </c>
      <c r="BJ48">
        <f t="shared" si="5"/>
        <v>5.9139318986242131</v>
      </c>
      <c r="BK48">
        <f t="shared" si="5"/>
        <v>2.4411119999999999</v>
      </c>
      <c r="BL48">
        <f t="shared" si="5"/>
        <v>5.8134454701857177</v>
      </c>
      <c r="BM48">
        <f t="shared" si="5"/>
        <v>23.118161114395761</v>
      </c>
      <c r="BN48">
        <f t="shared" si="5"/>
        <v>350.65314745678432</v>
      </c>
      <c r="BO48">
        <f t="shared" si="5"/>
        <v>11.122138042207881</v>
      </c>
      <c r="BP48">
        <f t="shared" si="5"/>
        <v>278.55826212252123</v>
      </c>
      <c r="BQ48">
        <f t="shared" si="5"/>
        <v>486.75923128347381</v>
      </c>
      <c r="BR48">
        <f t="shared" si="5"/>
        <v>750.43244881418491</v>
      </c>
      <c r="BS48">
        <f t="shared" si="5"/>
        <v>1067.8244754634777</v>
      </c>
      <c r="BT48">
        <f t="shared" si="5"/>
        <v>3606.7432323297317</v>
      </c>
      <c r="BU48">
        <f t="shared" si="5"/>
        <v>753.96841785444872</v>
      </c>
      <c r="BV48">
        <f t="shared" si="5"/>
        <v>785.31328083723383</v>
      </c>
      <c r="BW48">
        <f t="shared" si="5"/>
        <v>108.91228708484618</v>
      </c>
      <c r="BX48">
        <f t="shared" si="3"/>
        <v>12505.807467910934</v>
      </c>
      <c r="BZ48" s="25">
        <f t="shared" si="6"/>
        <v>33069.628946244848</v>
      </c>
      <c r="CB48" s="25">
        <f t="shared" si="7"/>
        <v>10.406370585660241</v>
      </c>
      <c r="CC48" s="25">
        <f t="shared" si="8"/>
        <v>10.416730033146864</v>
      </c>
      <c r="CD48" s="25">
        <f t="shared" si="9"/>
        <v>-1.0359447486623097E-2</v>
      </c>
    </row>
    <row r="49" spans="1:82" x14ac:dyDescent="0.25">
      <c r="A49">
        <v>2002</v>
      </c>
      <c r="B49">
        <v>10516.07</v>
      </c>
      <c r="C49">
        <v>1555.8150000000001</v>
      </c>
      <c r="D49">
        <v>863.73500000000001</v>
      </c>
      <c r="E49">
        <v>2.488324</v>
      </c>
      <c r="F49">
        <v>363.51979999999998</v>
      </c>
      <c r="G49">
        <v>2969.3989999999999</v>
      </c>
      <c r="H49">
        <v>1129.289</v>
      </c>
      <c r="I49">
        <v>1636.4169999999999</v>
      </c>
      <c r="J49">
        <v>2529.047</v>
      </c>
      <c r="K49">
        <v>519.76059999999995</v>
      </c>
      <c r="L49">
        <v>1141.9960000000001</v>
      </c>
      <c r="M49">
        <v>1560.489</v>
      </c>
      <c r="N49">
        <v>484639.5</v>
      </c>
      <c r="O49">
        <v>1020582.4</v>
      </c>
      <c r="P49">
        <v>13828.36</v>
      </c>
      <c r="Q49">
        <v>182.2782</v>
      </c>
      <c r="R49">
        <v>14117.04</v>
      </c>
      <c r="S49">
        <v>179.0677</v>
      </c>
      <c r="U49">
        <v>8541.4599999999991</v>
      </c>
      <c r="V49">
        <v>1888.6959999999999</v>
      </c>
      <c r="W49">
        <v>4.6123599999999998</v>
      </c>
      <c r="X49">
        <v>1.3734090000000001</v>
      </c>
      <c r="Y49">
        <v>4.2405200000000001</v>
      </c>
      <c r="Z49">
        <v>18.176639999999999</v>
      </c>
      <c r="AA49">
        <v>251.52090000000001</v>
      </c>
      <c r="AB49">
        <v>9.9113399999999992</v>
      </c>
      <c r="AC49">
        <v>207.89769999999999</v>
      </c>
      <c r="AD49">
        <v>329.53750000000002</v>
      </c>
      <c r="AE49">
        <v>460.94600000000003</v>
      </c>
      <c r="AF49">
        <v>804.47699999999998</v>
      </c>
      <c r="AG49">
        <v>4442.38</v>
      </c>
      <c r="AH49">
        <v>667.58299999999997</v>
      </c>
      <c r="AI49">
        <v>813.46900000000005</v>
      </c>
      <c r="AJ49">
        <v>66.377300000000005</v>
      </c>
      <c r="AK49">
        <v>11565.91</v>
      </c>
      <c r="AN49">
        <v>8541.4599999999991</v>
      </c>
      <c r="AO49">
        <v>1187.671</v>
      </c>
      <c r="AP49">
        <v>610.49400000000003</v>
      </c>
      <c r="AQ49">
        <v>1.3734090000000001</v>
      </c>
      <c r="AR49">
        <v>258.58069999999998</v>
      </c>
      <c r="AS49">
        <v>1102.557</v>
      </c>
      <c r="AT49">
        <v>362.11</v>
      </c>
      <c r="AU49">
        <v>854.14</v>
      </c>
      <c r="AV49">
        <v>1561.0260000000001</v>
      </c>
      <c r="AW49">
        <v>483.44</v>
      </c>
      <c r="AX49">
        <v>800.96</v>
      </c>
      <c r="AY49">
        <v>1193.694</v>
      </c>
      <c r="AZ49">
        <v>524478.69999999995</v>
      </c>
      <c r="BA49">
        <v>784741.3</v>
      </c>
      <c r="BB49">
        <v>7455.46</v>
      </c>
      <c r="BC49">
        <v>135.18100000000001</v>
      </c>
      <c r="BD49">
        <v>10936.42</v>
      </c>
      <c r="BH49">
        <f t="shared" si="2"/>
        <v>10337.0023</v>
      </c>
      <c r="BI49">
        <f t="shared" si="5"/>
        <v>2143.4816574531387</v>
      </c>
      <c r="BJ49">
        <f t="shared" si="5"/>
        <v>6.1822179776365864</v>
      </c>
      <c r="BK49">
        <f t="shared" si="5"/>
        <v>2.488324</v>
      </c>
      <c r="BL49">
        <f t="shared" si="5"/>
        <v>5.9002795450785168</v>
      </c>
      <c r="BM49">
        <f t="shared" si="5"/>
        <v>24.593198620187156</v>
      </c>
      <c r="BN49">
        <f t="shared" si="5"/>
        <v>373.26229419402699</v>
      </c>
      <c r="BO49">
        <f t="shared" si="5"/>
        <v>11.184367698766858</v>
      </c>
      <c r="BP49">
        <f t="shared" si="5"/>
        <v>282.5869225196775</v>
      </c>
      <c r="BQ49">
        <f t="shared" si="5"/>
        <v>486.73235502815675</v>
      </c>
      <c r="BR49">
        <f t="shared" si="5"/>
        <v>772.84015458411284</v>
      </c>
      <c r="BS49">
        <f t="shared" si="5"/>
        <v>1100.0515244802534</v>
      </c>
      <c r="BT49">
        <f t="shared" si="5"/>
        <v>3608.2568493945432</v>
      </c>
      <c r="BU49">
        <f t="shared" si="5"/>
        <v>812.21355386170171</v>
      </c>
      <c r="BV49">
        <f t="shared" si="5"/>
        <v>785.00049228439843</v>
      </c>
      <c r="BW49">
        <f t="shared" si="5"/>
        <v>114.42103513038147</v>
      </c>
      <c r="BX49">
        <f t="shared" si="3"/>
        <v>12723.64187258681</v>
      </c>
      <c r="BZ49" s="25">
        <f t="shared" si="6"/>
        <v>33589.839399358869</v>
      </c>
      <c r="CB49" s="25">
        <f t="shared" si="7"/>
        <v>10.421978901390945</v>
      </c>
      <c r="CC49" s="25">
        <f t="shared" si="8"/>
        <v>10.430898589698714</v>
      </c>
      <c r="CD49" s="25">
        <f t="shared" si="9"/>
        <v>-8.9196883077686806E-3</v>
      </c>
    </row>
    <row r="50" spans="1:82" x14ac:dyDescent="0.25">
      <c r="A50">
        <v>2003</v>
      </c>
      <c r="B50">
        <v>10606.41</v>
      </c>
      <c r="C50">
        <v>1607.498</v>
      </c>
      <c r="D50">
        <v>911.48800000000006</v>
      </c>
      <c r="E50">
        <v>2.5494210000000002</v>
      </c>
      <c r="F50">
        <v>371.5992</v>
      </c>
      <c r="G50">
        <v>3099.6889999999999</v>
      </c>
      <c r="H50">
        <v>1194.373</v>
      </c>
      <c r="I50">
        <v>1671.48</v>
      </c>
      <c r="J50">
        <v>2552.0639999999999</v>
      </c>
      <c r="K50">
        <v>519.51710000000003</v>
      </c>
      <c r="L50">
        <v>1188.309</v>
      </c>
      <c r="M50">
        <v>1588.6020000000001</v>
      </c>
      <c r="N50">
        <v>492079.3</v>
      </c>
      <c r="O50">
        <v>1052703.1000000001</v>
      </c>
      <c r="P50">
        <v>14028.37</v>
      </c>
      <c r="Q50">
        <v>190.5821</v>
      </c>
      <c r="R50">
        <v>14520.95</v>
      </c>
      <c r="S50">
        <v>177.4015</v>
      </c>
      <c r="U50">
        <v>8770.4</v>
      </c>
      <c r="V50">
        <v>1815.318</v>
      </c>
      <c r="W50">
        <v>4.9287599999999996</v>
      </c>
      <c r="X50">
        <v>1.524627</v>
      </c>
      <c r="Y50">
        <v>4.3859000000000004</v>
      </c>
      <c r="Z50">
        <v>19.877849999999999</v>
      </c>
      <c r="AA50">
        <v>278.59190000000001</v>
      </c>
      <c r="AB50">
        <v>10.11835</v>
      </c>
      <c r="AC50">
        <v>202.46109999999999</v>
      </c>
      <c r="AD50">
        <v>321.41539999999998</v>
      </c>
      <c r="AE50">
        <v>495.43599999999998</v>
      </c>
      <c r="AF50">
        <v>793.3</v>
      </c>
      <c r="AG50">
        <v>4000.6390000000001</v>
      </c>
      <c r="AH50">
        <v>621.69600000000003</v>
      </c>
      <c r="AI50">
        <v>644.22299999999996</v>
      </c>
      <c r="AJ50">
        <v>74.338200000000001</v>
      </c>
      <c r="AK50">
        <v>10129.64</v>
      </c>
      <c r="AN50">
        <v>8770.4</v>
      </c>
      <c r="AO50">
        <v>1256.1880000000001</v>
      </c>
      <c r="AP50">
        <v>677.73800000000006</v>
      </c>
      <c r="AQ50">
        <v>1.524627</v>
      </c>
      <c r="AR50">
        <v>268.6936</v>
      </c>
      <c r="AS50">
        <v>1294.6559999999999</v>
      </c>
      <c r="AT50">
        <v>472.17200000000003</v>
      </c>
      <c r="AU50">
        <v>876.73299999999995</v>
      </c>
      <c r="AV50">
        <v>1620.364</v>
      </c>
      <c r="AW50">
        <v>488.93729999999999</v>
      </c>
      <c r="AX50">
        <v>861.03899999999999</v>
      </c>
      <c r="AY50">
        <v>1254.7470000000001</v>
      </c>
      <c r="AZ50">
        <v>523968.6</v>
      </c>
      <c r="BA50">
        <v>837365</v>
      </c>
      <c r="BB50">
        <v>7868.81</v>
      </c>
      <c r="BC50">
        <v>144.50200000000001</v>
      </c>
      <c r="BD50">
        <v>11458.25</v>
      </c>
      <c r="BH50">
        <f t="shared" si="2"/>
        <v>10429.0085</v>
      </c>
      <c r="BI50">
        <f t="shared" si="5"/>
        <v>2214.6865002539539</v>
      </c>
      <c r="BJ50">
        <f t="shared" si="5"/>
        <v>6.5240119944196042</v>
      </c>
      <c r="BK50">
        <f t="shared" si="5"/>
        <v>2.5494210000000002</v>
      </c>
      <c r="BL50">
        <f t="shared" si="5"/>
        <v>6.0314160569177826</v>
      </c>
      <c r="BM50">
        <f t="shared" si="5"/>
        <v>25.672288310802728</v>
      </c>
      <c r="BN50">
        <f t="shared" si="5"/>
        <v>394.77441656068788</v>
      </c>
      <c r="BO50">
        <f t="shared" si="5"/>
        <v>11.424011679868169</v>
      </c>
      <c r="BP50">
        <f t="shared" si="5"/>
        <v>285.15876210812144</v>
      </c>
      <c r="BQ50">
        <f t="shared" si="5"/>
        <v>486.50432826266257</v>
      </c>
      <c r="BR50">
        <f t="shared" si="5"/>
        <v>804.18224867135473</v>
      </c>
      <c r="BS50">
        <f t="shared" si="5"/>
        <v>1119.8695100653574</v>
      </c>
      <c r="BT50">
        <f t="shared" si="5"/>
        <v>3663.6479376325542</v>
      </c>
      <c r="BU50">
        <f t="shared" si="5"/>
        <v>837.7762795167057</v>
      </c>
      <c r="BV50">
        <f t="shared" si="5"/>
        <v>796.35454645002642</v>
      </c>
      <c r="BW50">
        <f t="shared" si="5"/>
        <v>119.63362135089042</v>
      </c>
      <c r="BX50">
        <f t="shared" si="3"/>
        <v>13087.684631462362</v>
      </c>
      <c r="BZ50" s="25">
        <f t="shared" si="6"/>
        <v>34291.482431376688</v>
      </c>
      <c r="CB50" s="25">
        <f t="shared" si="7"/>
        <v>10.442652276700279</v>
      </c>
      <c r="CC50" s="25">
        <f t="shared" si="8"/>
        <v>10.445882378671325</v>
      </c>
      <c r="CD50" s="25">
        <f t="shared" si="9"/>
        <v>-3.2301019710452294E-3</v>
      </c>
    </row>
    <row r="51" spans="1:82" x14ac:dyDescent="0.25">
      <c r="A51">
        <v>2004</v>
      </c>
      <c r="B51">
        <v>10874.2</v>
      </c>
      <c r="C51">
        <v>1644.249</v>
      </c>
      <c r="D51">
        <v>961.755</v>
      </c>
      <c r="E51">
        <v>2.6618949999999999</v>
      </c>
      <c r="F51">
        <v>388.96839999999997</v>
      </c>
      <c r="G51">
        <v>3379.5349999999999</v>
      </c>
      <c r="H51">
        <v>1311.373</v>
      </c>
      <c r="I51">
        <v>1801.896</v>
      </c>
      <c r="J51">
        <v>2653.366</v>
      </c>
      <c r="K51">
        <v>534.17550000000006</v>
      </c>
      <c r="L51">
        <v>1226.386</v>
      </c>
      <c r="M51">
        <v>1637.6420000000001</v>
      </c>
      <c r="N51">
        <v>502836.7</v>
      </c>
      <c r="O51">
        <v>1107416.2</v>
      </c>
      <c r="P51">
        <v>14578.37</v>
      </c>
      <c r="Q51">
        <v>196.80080000000001</v>
      </c>
      <c r="R51">
        <v>15072.59</v>
      </c>
      <c r="S51">
        <v>180.57470000000001</v>
      </c>
      <c r="U51">
        <v>9170.6</v>
      </c>
      <c r="V51">
        <v>1941.269</v>
      </c>
      <c r="W51">
        <v>5.7777099999999999</v>
      </c>
      <c r="X51">
        <v>1.68581</v>
      </c>
      <c r="Y51">
        <v>4.5777400000000004</v>
      </c>
      <c r="Z51">
        <v>20.992699999999999</v>
      </c>
      <c r="AA51">
        <v>327.98849999999999</v>
      </c>
      <c r="AB51">
        <v>11.136329999999999</v>
      </c>
      <c r="AC51">
        <v>213.0318</v>
      </c>
      <c r="AD51">
        <v>326.64269999999999</v>
      </c>
      <c r="AE51">
        <v>545.62400000000002</v>
      </c>
      <c r="AF51">
        <v>826.18299999999999</v>
      </c>
      <c r="AG51">
        <v>3937.6880000000001</v>
      </c>
      <c r="AH51">
        <v>638.56799999999998</v>
      </c>
      <c r="AI51">
        <v>628.65800000000002</v>
      </c>
      <c r="AJ51">
        <v>82.5154</v>
      </c>
      <c r="AK51">
        <v>9818.8799999999992</v>
      </c>
      <c r="AN51">
        <v>9170.6</v>
      </c>
      <c r="AO51">
        <v>1317.4590000000001</v>
      </c>
      <c r="AP51">
        <v>737.65599999999995</v>
      </c>
      <c r="AQ51">
        <v>1.68581</v>
      </c>
      <c r="AR51">
        <v>280.786</v>
      </c>
      <c r="AS51">
        <v>1526.2049999999999</v>
      </c>
      <c r="AT51">
        <v>582.85299999999995</v>
      </c>
      <c r="AU51">
        <v>970.42100000000005</v>
      </c>
      <c r="AV51">
        <v>1783.02</v>
      </c>
      <c r="AW51">
        <v>504.27820000000003</v>
      </c>
      <c r="AX51">
        <v>922.37099999999998</v>
      </c>
      <c r="AY51">
        <v>1335.731</v>
      </c>
      <c r="AZ51">
        <v>529400.9</v>
      </c>
      <c r="BA51">
        <v>908439.2</v>
      </c>
      <c r="BB51">
        <v>8828.3700000000008</v>
      </c>
      <c r="BC51">
        <v>154.559</v>
      </c>
      <c r="BD51">
        <v>12213.73</v>
      </c>
      <c r="BH51">
        <f t="shared" si="2"/>
        <v>10693.625300000002</v>
      </c>
      <c r="BI51">
        <f t="shared" si="5"/>
        <v>2265.3191875548609</v>
      </c>
      <c r="BJ51">
        <f t="shared" si="5"/>
        <v>6.8838000672450175</v>
      </c>
      <c r="BK51">
        <f t="shared" si="5"/>
        <v>2.6618949999999999</v>
      </c>
      <c r="BL51">
        <f t="shared" si="5"/>
        <v>6.3133350486051061</v>
      </c>
      <c r="BM51">
        <f t="shared" si="5"/>
        <v>27.990032831180386</v>
      </c>
      <c r="BN51">
        <f t="shared" si="5"/>
        <v>433.44626089876357</v>
      </c>
      <c r="BO51">
        <f t="shared" si="5"/>
        <v>12.315361805051651</v>
      </c>
      <c r="BP51">
        <f t="shared" si="5"/>
        <v>296.47789553074603</v>
      </c>
      <c r="BQ51">
        <f t="shared" si="5"/>
        <v>500.23125860895033</v>
      </c>
      <c r="BR51">
        <f t="shared" si="5"/>
        <v>829.95067042248104</v>
      </c>
      <c r="BS51">
        <f t="shared" si="5"/>
        <v>1154.4397805129618</v>
      </c>
      <c r="BT51">
        <f t="shared" si="5"/>
        <v>3743.7393503871417</v>
      </c>
      <c r="BU51">
        <f t="shared" si="5"/>
        <v>881.31879151161229</v>
      </c>
      <c r="BV51">
        <f t="shared" si="5"/>
        <v>827.57663430111063</v>
      </c>
      <c r="BW51">
        <f t="shared" si="5"/>
        <v>123.53727023026987</v>
      </c>
      <c r="BX51">
        <f t="shared" si="3"/>
        <v>13584.875955039668</v>
      </c>
      <c r="BZ51" s="25">
        <f t="shared" si="6"/>
        <v>35390.702779750645</v>
      </c>
      <c r="CB51" s="25">
        <f t="shared" si="7"/>
        <v>10.474204431287314</v>
      </c>
      <c r="CC51" s="25">
        <f t="shared" si="8"/>
        <v>10.465728561842603</v>
      </c>
      <c r="CD51" s="25">
        <f t="shared" si="9"/>
        <v>8.4758694447106819E-3</v>
      </c>
    </row>
    <row r="52" spans="1:82" x14ac:dyDescent="0.25">
      <c r="A52">
        <v>2005</v>
      </c>
      <c r="B52">
        <v>11078.47</v>
      </c>
      <c r="C52">
        <v>1692.848</v>
      </c>
      <c r="D52">
        <v>1014.9059999999999</v>
      </c>
      <c r="E52">
        <v>2.7743699999999998</v>
      </c>
      <c r="F52">
        <v>407.34300000000002</v>
      </c>
      <c r="G52">
        <v>3566.4349999999999</v>
      </c>
      <c r="H52">
        <v>1429.2950000000001</v>
      </c>
      <c r="I52">
        <v>1912.252</v>
      </c>
      <c r="J52">
        <v>2723.0279999999998</v>
      </c>
      <c r="K52">
        <v>549.57380000000001</v>
      </c>
      <c r="L52">
        <v>1260.6569999999999</v>
      </c>
      <c r="M52">
        <v>1690.115</v>
      </c>
      <c r="N52">
        <v>511907.4</v>
      </c>
      <c r="O52">
        <v>1155129.7</v>
      </c>
      <c r="P52">
        <v>14914.81</v>
      </c>
      <c r="Q52">
        <v>203.3817</v>
      </c>
      <c r="R52">
        <v>15602.12</v>
      </c>
      <c r="S52">
        <v>181.98650000000001</v>
      </c>
      <c r="U52">
        <v>9563.52</v>
      </c>
      <c r="V52">
        <v>2037.212</v>
      </c>
      <c r="W52">
        <v>6.4754199999999997</v>
      </c>
      <c r="X52">
        <v>1.832414</v>
      </c>
      <c r="Y52">
        <v>5.0320099999999996</v>
      </c>
      <c r="Z52">
        <v>22.251149999999999</v>
      </c>
      <c r="AA52">
        <v>405.63150000000002</v>
      </c>
      <c r="AB52">
        <v>13.5688</v>
      </c>
      <c r="AC52">
        <v>248.46260000000001</v>
      </c>
      <c r="AD52">
        <v>338.22179999999997</v>
      </c>
      <c r="AE52">
        <v>610.572</v>
      </c>
      <c r="AF52">
        <v>942.24</v>
      </c>
      <c r="AG52">
        <v>3891.259</v>
      </c>
      <c r="AH52">
        <v>751.76</v>
      </c>
      <c r="AI52">
        <v>705.01199999999994</v>
      </c>
      <c r="AJ52">
        <v>92.265699999999995</v>
      </c>
      <c r="AK52">
        <v>10478.85</v>
      </c>
      <c r="AN52">
        <v>9563.52</v>
      </c>
      <c r="AO52">
        <v>1393.038</v>
      </c>
      <c r="AP52">
        <v>804.16300000000001</v>
      </c>
      <c r="AQ52">
        <v>1.832414</v>
      </c>
      <c r="AR52">
        <v>308.44720000000001</v>
      </c>
      <c r="AS52">
        <v>1846.8530000000001</v>
      </c>
      <c r="AT52">
        <v>680.27599999999995</v>
      </c>
      <c r="AU52">
        <v>1061.4280000000001</v>
      </c>
      <c r="AV52">
        <v>1989.9870000000001</v>
      </c>
      <c r="AW52">
        <v>523.6626</v>
      </c>
      <c r="AX52">
        <v>996.43</v>
      </c>
      <c r="AY52">
        <v>1421.59</v>
      </c>
      <c r="AZ52">
        <v>532515.6</v>
      </c>
      <c r="BA52">
        <v>957447.8</v>
      </c>
      <c r="BB52">
        <v>9562.65</v>
      </c>
      <c r="BC52">
        <v>162.93700000000001</v>
      </c>
      <c r="BD52">
        <v>13036.64</v>
      </c>
      <c r="BH52">
        <f t="shared" si="2"/>
        <v>10896.483499999998</v>
      </c>
      <c r="BI52">
        <f t="shared" si="5"/>
        <v>2332.2751335192361</v>
      </c>
      <c r="BJ52">
        <f t="shared" si="5"/>
        <v>7.2642304859838225</v>
      </c>
      <c r="BK52">
        <f t="shared" si="5"/>
        <v>2.7743699999999998</v>
      </c>
      <c r="BL52">
        <f t="shared" si="5"/>
        <v>6.6115726591259092</v>
      </c>
      <c r="BM52">
        <f t="shared" si="5"/>
        <v>29.537978668743133</v>
      </c>
      <c r="BN52">
        <f t="shared" si="5"/>
        <v>472.42285259136662</v>
      </c>
      <c r="BO52">
        <f t="shared" si="5"/>
        <v>13.069608480419308</v>
      </c>
      <c r="BP52">
        <f t="shared" si="5"/>
        <v>304.26168531265427</v>
      </c>
      <c r="BQ52">
        <f t="shared" si="5"/>
        <v>514.65107192767834</v>
      </c>
      <c r="BR52">
        <f t="shared" si="5"/>
        <v>853.14340046510131</v>
      </c>
      <c r="BS52">
        <f t="shared" si="5"/>
        <v>1191.4301108799507</v>
      </c>
      <c r="BT52">
        <f t="shared" si="5"/>
        <v>3811.2728787186193</v>
      </c>
      <c r="BU52">
        <f t="shared" si="5"/>
        <v>919.290788091389</v>
      </c>
      <c r="BV52">
        <f t="shared" si="5"/>
        <v>846.67546927678109</v>
      </c>
      <c r="BW52">
        <f t="shared" si="5"/>
        <v>127.6682820028764</v>
      </c>
      <c r="BX52">
        <f t="shared" si="3"/>
        <v>14062.13960809944</v>
      </c>
      <c r="BZ52" s="25">
        <f t="shared" si="6"/>
        <v>36390.972541179362</v>
      </c>
      <c r="CB52" s="25">
        <f t="shared" si="7"/>
        <v>10.502076015755526</v>
      </c>
      <c r="CC52" s="25">
        <f t="shared" si="8"/>
        <v>10.496018237815349</v>
      </c>
      <c r="CD52" s="28">
        <f t="shared" si="9"/>
        <v>6.0577779401764786E-3</v>
      </c>
    </row>
    <row r="53" spans="1:82" x14ac:dyDescent="0.25">
      <c r="A53">
        <v>2006</v>
      </c>
      <c r="B53">
        <v>11461.81</v>
      </c>
      <c r="C53">
        <v>1738.45</v>
      </c>
      <c r="D53">
        <v>1074.8119999999999</v>
      </c>
      <c r="E53">
        <v>3.0132050000000001</v>
      </c>
      <c r="F53">
        <v>428.26839999999999</v>
      </c>
      <c r="G53">
        <v>3748.6010000000001</v>
      </c>
      <c r="H53">
        <v>1528.6030000000001</v>
      </c>
      <c r="I53">
        <v>2033.049</v>
      </c>
      <c r="J53">
        <v>2788.3760000000002</v>
      </c>
      <c r="K53">
        <v>571.63919999999996</v>
      </c>
      <c r="L53">
        <v>1309.1199999999999</v>
      </c>
      <c r="M53">
        <v>1734.6379999999999</v>
      </c>
      <c r="N53">
        <v>518932.5</v>
      </c>
      <c r="O53">
        <v>1215939.5</v>
      </c>
      <c r="P53">
        <v>15585.24</v>
      </c>
      <c r="Q53">
        <v>208.61089999999999</v>
      </c>
      <c r="R53">
        <v>16047.56</v>
      </c>
      <c r="S53">
        <v>184.94390000000001</v>
      </c>
      <c r="U53">
        <v>10115.450000000001</v>
      </c>
      <c r="V53">
        <v>2157.3319999999999</v>
      </c>
      <c r="W53">
        <v>7.0907</v>
      </c>
      <c r="X53">
        <v>2.1696300000000002</v>
      </c>
      <c r="Y53">
        <v>5.4721700000000002</v>
      </c>
      <c r="Z53">
        <v>25.932279999999999</v>
      </c>
      <c r="AA53">
        <v>439.89370000000002</v>
      </c>
      <c r="AB53">
        <v>13.96711</v>
      </c>
      <c r="AC53">
        <v>275.41520000000003</v>
      </c>
      <c r="AD53">
        <v>353.77100000000002</v>
      </c>
      <c r="AE53">
        <v>651.899</v>
      </c>
      <c r="AF53">
        <v>1051.2170000000001</v>
      </c>
      <c r="AG53">
        <v>3665.1640000000002</v>
      </c>
      <c r="AH53">
        <v>838.99300000000005</v>
      </c>
      <c r="AI53">
        <v>776.32899999999995</v>
      </c>
      <c r="AJ53">
        <v>88.840299999999999</v>
      </c>
      <c r="AK53">
        <v>11002.41</v>
      </c>
      <c r="AN53">
        <v>10115.450000000001</v>
      </c>
      <c r="AO53">
        <v>1470.7190000000001</v>
      </c>
      <c r="AP53">
        <v>872.73500000000001</v>
      </c>
      <c r="AQ53">
        <v>2.1696300000000002</v>
      </c>
      <c r="AR53">
        <v>334.84019999999998</v>
      </c>
      <c r="AS53">
        <v>2181.0349999999999</v>
      </c>
      <c r="AT53">
        <v>795.75699999999995</v>
      </c>
      <c r="AU53">
        <v>1225.7159999999999</v>
      </c>
      <c r="AV53">
        <v>2216.317</v>
      </c>
      <c r="AW53">
        <v>556.43880000000001</v>
      </c>
      <c r="AX53">
        <v>1086.5930000000001</v>
      </c>
      <c r="AY53">
        <v>1496.604</v>
      </c>
      <c r="AZ53">
        <v>535170.19999999995</v>
      </c>
      <c r="BA53">
        <v>1005601.5</v>
      </c>
      <c r="BB53">
        <v>10630.94</v>
      </c>
      <c r="BC53">
        <v>172.11199999999999</v>
      </c>
      <c r="BD53">
        <v>13814.61</v>
      </c>
      <c r="BH53">
        <f t="shared" si="2"/>
        <v>11276.866099999999</v>
      </c>
      <c r="BI53">
        <f t="shared" si="5"/>
        <v>2395.1020445229083</v>
      </c>
      <c r="BJ53">
        <f t="shared" si="5"/>
        <v>7.6930100887188013</v>
      </c>
      <c r="BK53">
        <f t="shared" si="5"/>
        <v>3.0132050000000001</v>
      </c>
      <c r="BL53">
        <f t="shared" si="5"/>
        <v>6.9512122319705956</v>
      </c>
      <c r="BM53">
        <f t="shared" si="5"/>
        <v>31.046716504192332</v>
      </c>
      <c r="BN53">
        <f t="shared" si="5"/>
        <v>505.24698521979076</v>
      </c>
      <c r="BO53">
        <f t="shared" si="5"/>
        <v>13.895215929442351</v>
      </c>
      <c r="BP53">
        <f t="shared" si="5"/>
        <v>311.5634437271147</v>
      </c>
      <c r="BQ53">
        <f t="shared" si="5"/>
        <v>535.31432363748138</v>
      </c>
      <c r="BR53">
        <f t="shared" si="5"/>
        <v>885.94049643707478</v>
      </c>
      <c r="BS53">
        <f t="shared" si="5"/>
        <v>1222.8161661641816</v>
      </c>
      <c r="BT53">
        <f t="shared" si="5"/>
        <v>3863.5764263920582</v>
      </c>
      <c r="BU53">
        <f t="shared" si="5"/>
        <v>967.68525753121025</v>
      </c>
      <c r="BV53">
        <f t="shared" si="5"/>
        <v>884.7340590186036</v>
      </c>
      <c r="BW53">
        <f t="shared" ref="BW53:BW69" si="10">IF(Q53="NA","",BW$2*Q53)</f>
        <v>130.95079454087485</v>
      </c>
      <c r="BX53">
        <f t="shared" si="3"/>
        <v>14463.613219828601</v>
      </c>
      <c r="BZ53" s="25">
        <f t="shared" si="6"/>
        <v>37506.008676774218</v>
      </c>
      <c r="CB53" s="25">
        <f t="shared" si="7"/>
        <v>10.532256430503471</v>
      </c>
      <c r="CC53" s="25">
        <f t="shared" si="8"/>
        <v>10.522774612251222</v>
      </c>
      <c r="CD53" s="28">
        <f t="shared" si="9"/>
        <v>9.4818182522491412E-3</v>
      </c>
    </row>
    <row r="54" spans="1:82" x14ac:dyDescent="0.25">
      <c r="A54">
        <v>2007</v>
      </c>
      <c r="B54">
        <v>11820.9</v>
      </c>
      <c r="C54">
        <v>1779.4870000000001</v>
      </c>
      <c r="D54">
        <v>1139.1199999999999</v>
      </c>
      <c r="E54">
        <v>3.2184010000000001</v>
      </c>
      <c r="F54">
        <v>455.99220000000003</v>
      </c>
      <c r="G54">
        <v>3989.9929999999999</v>
      </c>
      <c r="H54">
        <v>1605.6980000000001</v>
      </c>
      <c r="I54">
        <v>2204.94</v>
      </c>
      <c r="J54">
        <v>2871.8670000000002</v>
      </c>
      <c r="K54">
        <v>594.48030000000006</v>
      </c>
      <c r="L54">
        <v>1357.0070000000001</v>
      </c>
      <c r="M54">
        <v>1770.576</v>
      </c>
      <c r="N54">
        <v>526633.30000000005</v>
      </c>
      <c r="O54">
        <v>1286458.5</v>
      </c>
      <c r="P54">
        <v>15942.37</v>
      </c>
      <c r="Q54">
        <v>216.66659999999999</v>
      </c>
      <c r="R54">
        <v>16348.64</v>
      </c>
      <c r="S54">
        <v>189.5796</v>
      </c>
      <c r="U54">
        <v>10742</v>
      </c>
      <c r="V54">
        <v>2259.2460000000001</v>
      </c>
      <c r="W54">
        <v>7.8101599999999998</v>
      </c>
      <c r="X54">
        <v>2.68913</v>
      </c>
      <c r="Y54">
        <v>6.0944900000000004</v>
      </c>
      <c r="Z54">
        <v>31.5579</v>
      </c>
      <c r="AA54">
        <v>496.9058</v>
      </c>
      <c r="AB54">
        <v>15.82663</v>
      </c>
      <c r="AC54">
        <v>293.16680000000002</v>
      </c>
      <c r="AD54">
        <v>360.6472</v>
      </c>
      <c r="AE54">
        <v>720.14099999999996</v>
      </c>
      <c r="AF54">
        <v>1074.8119999999999</v>
      </c>
      <c r="AG54">
        <v>3344.328</v>
      </c>
      <c r="AH54">
        <v>855.98599999999999</v>
      </c>
      <c r="AI54">
        <v>767.72400000000005</v>
      </c>
      <c r="AJ54">
        <v>100.3109</v>
      </c>
      <c r="AK54">
        <v>10545.12</v>
      </c>
      <c r="AN54">
        <v>10742</v>
      </c>
      <c r="AO54">
        <v>1546.085</v>
      </c>
      <c r="AP54">
        <v>965.52800000000002</v>
      </c>
      <c r="AQ54">
        <v>2.68913</v>
      </c>
      <c r="AR54">
        <v>372.88920000000002</v>
      </c>
      <c r="AS54">
        <v>2523.4960000000001</v>
      </c>
      <c r="AT54">
        <v>887.71400000000006</v>
      </c>
      <c r="AU54">
        <v>1386.951</v>
      </c>
      <c r="AV54">
        <v>2350.1729999999998</v>
      </c>
      <c r="AW54">
        <v>592.44230000000005</v>
      </c>
      <c r="AX54">
        <v>1177.3130000000001</v>
      </c>
      <c r="AY54">
        <v>1577.6610000000001</v>
      </c>
      <c r="AZ54">
        <v>539281.69999999995</v>
      </c>
      <c r="BA54">
        <v>1089660.2</v>
      </c>
      <c r="BB54">
        <v>11504.08</v>
      </c>
      <c r="BC54">
        <v>186.852</v>
      </c>
      <c r="BD54">
        <v>14451.86</v>
      </c>
      <c r="BH54">
        <f t="shared" si="2"/>
        <v>11631.320400000001</v>
      </c>
      <c r="BI54">
        <f t="shared" ref="BI54:BV69" si="11">IF(C54="NA","",BI$2*C54)</f>
        <v>2451.6396513572072</v>
      </c>
      <c r="BJ54">
        <f t="shared" si="11"/>
        <v>8.1532971833784522</v>
      </c>
      <c r="BK54">
        <f t="shared" si="11"/>
        <v>3.2184010000000001</v>
      </c>
      <c r="BL54">
        <f t="shared" si="11"/>
        <v>7.4011964420517184</v>
      </c>
      <c r="BM54">
        <f t="shared" si="11"/>
        <v>33.04597675898605</v>
      </c>
      <c r="BN54">
        <f t="shared" si="11"/>
        <v>530.72908640991</v>
      </c>
      <c r="BO54">
        <f t="shared" si="11"/>
        <v>15.070033930055114</v>
      </c>
      <c r="BP54">
        <f t="shared" si="11"/>
        <v>320.89243790875327</v>
      </c>
      <c r="BQ54">
        <f t="shared" si="11"/>
        <v>556.70398340475435</v>
      </c>
      <c r="BR54">
        <f t="shared" si="11"/>
        <v>918.3477872529528</v>
      </c>
      <c r="BS54">
        <f t="shared" si="11"/>
        <v>1248.1503092992959</v>
      </c>
      <c r="BT54">
        <f t="shared" si="11"/>
        <v>3920.9107219784014</v>
      </c>
      <c r="BU54">
        <f t="shared" si="11"/>
        <v>1023.8066325468615</v>
      </c>
      <c r="BV54">
        <f t="shared" si="11"/>
        <v>905.0074121717995</v>
      </c>
      <c r="BW54">
        <f t="shared" si="10"/>
        <v>136.00757880086761</v>
      </c>
      <c r="BX54">
        <f t="shared" si="3"/>
        <v>14734.975636808254</v>
      </c>
      <c r="BZ54" s="25">
        <f t="shared" si="6"/>
        <v>38445.38054325353</v>
      </c>
      <c r="CB54" s="25">
        <f t="shared" si="7"/>
        <v>10.556993825798187</v>
      </c>
      <c r="CC54" s="25">
        <f t="shared" si="8"/>
        <v>10.551747435039497</v>
      </c>
      <c r="CD54" s="28">
        <f t="shared" si="9"/>
        <v>5.2463907586908221E-3</v>
      </c>
    </row>
    <row r="55" spans="1:82" x14ac:dyDescent="0.25">
      <c r="A55">
        <v>2008</v>
      </c>
      <c r="B55">
        <v>11896.14</v>
      </c>
      <c r="C55">
        <v>1774.527</v>
      </c>
      <c r="D55">
        <v>1224.5550000000001</v>
      </c>
      <c r="E55">
        <v>3.4508589999999999</v>
      </c>
      <c r="F55">
        <v>480.94369999999998</v>
      </c>
      <c r="G55">
        <v>4215.6499999999996</v>
      </c>
      <c r="H55">
        <v>1618.7850000000001</v>
      </c>
      <c r="I55">
        <v>2253.6579999999999</v>
      </c>
      <c r="J55">
        <v>2885.5479999999998</v>
      </c>
      <c r="K55">
        <v>610.86130000000003</v>
      </c>
      <c r="L55">
        <v>1383.2919999999999</v>
      </c>
      <c r="M55">
        <v>1788.3579999999999</v>
      </c>
      <c r="N55">
        <v>520185.8</v>
      </c>
      <c r="O55">
        <v>1325219.3</v>
      </c>
      <c r="P55">
        <v>16124.68</v>
      </c>
      <c r="Q55">
        <v>213.0899</v>
      </c>
      <c r="R55">
        <v>16326.31</v>
      </c>
      <c r="S55">
        <v>190.1849</v>
      </c>
      <c r="U55">
        <v>11087.52</v>
      </c>
      <c r="V55">
        <v>1995.8430000000001</v>
      </c>
      <c r="W55">
        <v>8.8000799999999995</v>
      </c>
      <c r="X55">
        <v>3.1033300000000001</v>
      </c>
      <c r="Y55">
        <v>6.7721</v>
      </c>
      <c r="Z55">
        <v>35.712499999999999</v>
      </c>
      <c r="AA55">
        <v>525.99779999999998</v>
      </c>
      <c r="AB55">
        <v>11.05218</v>
      </c>
      <c r="AC55">
        <v>317.0215</v>
      </c>
      <c r="AD55">
        <v>389.12599999999998</v>
      </c>
      <c r="AE55">
        <v>723.54700000000003</v>
      </c>
      <c r="AF55">
        <v>1062.5999999999999</v>
      </c>
      <c r="AG55">
        <v>3462.183</v>
      </c>
      <c r="AH55">
        <v>718.65099999999995</v>
      </c>
      <c r="AI55">
        <v>758.32</v>
      </c>
      <c r="AJ55">
        <v>91.303100000000001</v>
      </c>
      <c r="AK55">
        <v>10003.6</v>
      </c>
      <c r="AN55">
        <v>11087.52</v>
      </c>
      <c r="AO55">
        <v>1589.259</v>
      </c>
      <c r="AP55">
        <v>1080.6759999999999</v>
      </c>
      <c r="AQ55">
        <v>3.1033300000000001</v>
      </c>
      <c r="AR55">
        <v>414.89010000000002</v>
      </c>
      <c r="AS55">
        <v>2908.4450000000002</v>
      </c>
      <c r="AT55">
        <v>1002.756</v>
      </c>
      <c r="AU55">
        <v>1589.625</v>
      </c>
      <c r="AV55">
        <v>2607.09</v>
      </c>
      <c r="AW55">
        <v>617.69650000000001</v>
      </c>
      <c r="AX55">
        <v>1260.145</v>
      </c>
      <c r="AY55">
        <v>1657.0409999999999</v>
      </c>
      <c r="AZ55">
        <v>527823.80000000005</v>
      </c>
      <c r="BA55">
        <v>1154216.5</v>
      </c>
      <c r="BB55">
        <v>12353.85</v>
      </c>
      <c r="BC55">
        <v>189.63200000000001</v>
      </c>
      <c r="BD55">
        <v>14712.85</v>
      </c>
      <c r="BH55">
        <f t="shared" si="2"/>
        <v>11705.955099999999</v>
      </c>
      <c r="BI55">
        <f t="shared" si="11"/>
        <v>2444.8061467175376</v>
      </c>
      <c r="BJ55">
        <f t="shared" si="11"/>
        <v>8.7648016296720286</v>
      </c>
      <c r="BK55">
        <f t="shared" si="11"/>
        <v>3.4508589999999999</v>
      </c>
      <c r="BL55">
        <f t="shared" si="11"/>
        <v>7.806183529602456</v>
      </c>
      <c r="BM55">
        <f t="shared" si="11"/>
        <v>34.914916373041137</v>
      </c>
      <c r="BN55">
        <f t="shared" si="11"/>
        <v>535.05471398984491</v>
      </c>
      <c r="BO55">
        <f t="shared" si="11"/>
        <v>15.403005309323676</v>
      </c>
      <c r="BP55">
        <f t="shared" si="11"/>
        <v>322.42110530283156</v>
      </c>
      <c r="BQ55">
        <f t="shared" si="11"/>
        <v>572.04405094299455</v>
      </c>
      <c r="BR55">
        <f t="shared" si="11"/>
        <v>936.13603122512382</v>
      </c>
      <c r="BS55">
        <f t="shared" si="11"/>
        <v>1260.6855570378625</v>
      </c>
      <c r="BT55">
        <f t="shared" si="11"/>
        <v>3872.9075442834933</v>
      </c>
      <c r="BU55">
        <f t="shared" si="11"/>
        <v>1054.6537715123411</v>
      </c>
      <c r="BV55">
        <f t="shared" si="11"/>
        <v>915.35668278294702</v>
      </c>
      <c r="BW55">
        <f t="shared" si="10"/>
        <v>133.76238592343722</v>
      </c>
      <c r="BX55">
        <f t="shared" si="3"/>
        <v>14714.849681011936</v>
      </c>
      <c r="BZ55" s="25">
        <f t="shared" si="6"/>
        <v>38538.972536571986</v>
      </c>
      <c r="CB55" s="25">
        <f t="shared" si="7"/>
        <v>10.559425281949567</v>
      </c>
      <c r="CC55" s="25">
        <f t="shared" si="8"/>
        <v>10.575495026850378</v>
      </c>
      <c r="CD55" s="28">
        <f t="shared" si="9"/>
        <v>-1.6069744900811145E-2</v>
      </c>
    </row>
    <row r="56" spans="1:82" x14ac:dyDescent="0.25">
      <c r="A56">
        <v>2009</v>
      </c>
      <c r="B56">
        <v>11383.86</v>
      </c>
      <c r="C56">
        <v>1701.5239999999999</v>
      </c>
      <c r="D56">
        <v>1265.6300000000001</v>
      </c>
      <c r="E56">
        <v>3.25088</v>
      </c>
      <c r="F56">
        <v>479.21870000000001</v>
      </c>
      <c r="G56">
        <v>4100.4889999999996</v>
      </c>
      <c r="H56">
        <v>1540.7080000000001</v>
      </c>
      <c r="I56">
        <v>2080.942</v>
      </c>
      <c r="J56">
        <v>2835.7139999999999</v>
      </c>
      <c r="K56">
        <v>598.15769999999998</v>
      </c>
      <c r="L56">
        <v>1411.89</v>
      </c>
      <c r="M56">
        <v>1736.0309999999999</v>
      </c>
      <c r="N56">
        <v>490570.4</v>
      </c>
      <c r="O56">
        <v>1335724.3</v>
      </c>
      <c r="P56">
        <v>15272.37</v>
      </c>
      <c r="Q56">
        <v>217.22</v>
      </c>
      <c r="R56">
        <v>15912.15</v>
      </c>
      <c r="S56">
        <v>184.24709999999999</v>
      </c>
      <c r="U56">
        <v>10589.42</v>
      </c>
      <c r="V56">
        <v>1738.067</v>
      </c>
      <c r="W56">
        <v>8.6623699999999992</v>
      </c>
      <c r="X56">
        <v>2.9938799999999999</v>
      </c>
      <c r="Y56">
        <v>6.7665100000000002</v>
      </c>
      <c r="Z56">
        <v>32.486220000000003</v>
      </c>
      <c r="AA56">
        <v>465.24270000000001</v>
      </c>
      <c r="AB56">
        <v>9.4192099999999996</v>
      </c>
      <c r="AC56">
        <v>278.24560000000002</v>
      </c>
      <c r="AD56">
        <v>402.23160000000001</v>
      </c>
      <c r="AE56">
        <v>734.029</v>
      </c>
      <c r="AF56">
        <v>991.40499999999997</v>
      </c>
      <c r="AG56">
        <v>3797.386</v>
      </c>
      <c r="AH56">
        <v>679.87199999999996</v>
      </c>
      <c r="AI56">
        <v>646.995</v>
      </c>
      <c r="AJ56">
        <v>87.825999999999993</v>
      </c>
      <c r="AK56">
        <v>10359.27</v>
      </c>
      <c r="AN56">
        <v>10589.42</v>
      </c>
      <c r="AO56">
        <v>1548.5129999999999</v>
      </c>
      <c r="AP56">
        <v>1143.9359999999999</v>
      </c>
      <c r="AQ56">
        <v>2.9938799999999999</v>
      </c>
      <c r="AR56">
        <v>414.62189999999998</v>
      </c>
      <c r="AS56">
        <v>3052.1350000000002</v>
      </c>
      <c r="AT56">
        <v>1006.372</v>
      </c>
      <c r="AU56">
        <v>1626.3910000000001</v>
      </c>
      <c r="AV56">
        <v>2428.4810000000002</v>
      </c>
      <c r="AW56">
        <v>607.37729999999999</v>
      </c>
      <c r="AX56">
        <v>1301.211</v>
      </c>
      <c r="AY56">
        <v>1571.3340000000001</v>
      </c>
      <c r="AZ56">
        <v>494938.4</v>
      </c>
      <c r="BA56">
        <v>1205347.7</v>
      </c>
      <c r="BB56">
        <v>12162.76</v>
      </c>
      <c r="BC56">
        <v>194.28200000000001</v>
      </c>
      <c r="BD56">
        <v>14448.93</v>
      </c>
      <c r="BH56">
        <f t="shared" si="2"/>
        <v>11199.6129</v>
      </c>
      <c r="BI56">
        <f t="shared" si="11"/>
        <v>2344.2282557478197</v>
      </c>
      <c r="BJ56">
        <f t="shared" si="11"/>
        <v>9.0587975930536491</v>
      </c>
      <c r="BK56">
        <f t="shared" si="11"/>
        <v>3.25088</v>
      </c>
      <c r="BL56">
        <f t="shared" si="11"/>
        <v>7.7781851036150398</v>
      </c>
      <c r="BM56">
        <f t="shared" si="11"/>
        <v>33.961128301347379</v>
      </c>
      <c r="BN56">
        <f t="shared" si="11"/>
        <v>509.24803373015322</v>
      </c>
      <c r="BO56">
        <f t="shared" si="11"/>
        <v>14.222548707210512</v>
      </c>
      <c r="BP56">
        <f t="shared" si="11"/>
        <v>316.85282733217878</v>
      </c>
      <c r="BQ56">
        <f t="shared" si="11"/>
        <v>560.14770261390663</v>
      </c>
      <c r="BR56">
        <f t="shared" si="11"/>
        <v>955.48958652724093</v>
      </c>
      <c r="BS56">
        <f t="shared" si="11"/>
        <v>1223.7981479491227</v>
      </c>
      <c r="BT56">
        <f t="shared" si="11"/>
        <v>3652.4138166827529</v>
      </c>
      <c r="BU56">
        <f t="shared" si="11"/>
        <v>1063.0140013020348</v>
      </c>
      <c r="BV56">
        <f t="shared" si="11"/>
        <v>866.97323242593325</v>
      </c>
      <c r="BW56">
        <f t="shared" si="10"/>
        <v>136.35496318825543</v>
      </c>
      <c r="BX56">
        <f t="shared" si="3"/>
        <v>14341.568630738609</v>
      </c>
      <c r="BZ56" s="25">
        <f t="shared" si="6"/>
        <v>37237.973637943236</v>
      </c>
      <c r="CB56" s="25">
        <f t="shared" si="7"/>
        <v>10.525084316321466</v>
      </c>
      <c r="CC56" s="25">
        <f t="shared" si="8"/>
        <v>10.577829194514399</v>
      </c>
      <c r="CD56" s="28">
        <f t="shared" si="9"/>
        <v>-5.2744878192932276E-2</v>
      </c>
    </row>
    <row r="57" spans="1:82" x14ac:dyDescent="0.25">
      <c r="A57">
        <v>2010</v>
      </c>
      <c r="B57">
        <v>11633.59</v>
      </c>
      <c r="C57">
        <v>1736.8140000000001</v>
      </c>
      <c r="D57">
        <v>1312.546</v>
      </c>
      <c r="E57">
        <v>3.3397779999999999</v>
      </c>
      <c r="F57">
        <v>495.31470000000002</v>
      </c>
      <c r="G57">
        <v>4130.4650000000001</v>
      </c>
      <c r="H57">
        <v>1670.5450000000001</v>
      </c>
      <c r="I57">
        <v>2021.9939999999999</v>
      </c>
      <c r="J57">
        <v>2855.616</v>
      </c>
      <c r="K57">
        <v>617.70609999999999</v>
      </c>
      <c r="L57">
        <v>1446.662</v>
      </c>
      <c r="M57">
        <v>1789.673</v>
      </c>
      <c r="N57">
        <v>510673.6</v>
      </c>
      <c r="O57">
        <v>1426618</v>
      </c>
      <c r="P57">
        <v>16054.03</v>
      </c>
      <c r="Q57">
        <v>219.3991</v>
      </c>
      <c r="R57">
        <v>16320.1</v>
      </c>
      <c r="S57">
        <v>187.4487</v>
      </c>
      <c r="U57">
        <v>10979.46</v>
      </c>
      <c r="V57">
        <v>1872.1669999999999</v>
      </c>
      <c r="W57">
        <v>8.9968800000000009</v>
      </c>
      <c r="X57">
        <v>3.1250900000000001</v>
      </c>
      <c r="Y57">
        <v>7.1082799999999997</v>
      </c>
      <c r="Z57">
        <v>31.545839999999998</v>
      </c>
      <c r="AA57">
        <v>584.84230000000002</v>
      </c>
      <c r="AB57">
        <v>10.38339</v>
      </c>
      <c r="AC57">
        <v>323.76100000000002</v>
      </c>
      <c r="AD57">
        <v>455.91910000000001</v>
      </c>
      <c r="AE57">
        <v>982.18899999999996</v>
      </c>
      <c r="AF57">
        <v>1220.453</v>
      </c>
      <c r="AG57">
        <v>4349.0780000000004</v>
      </c>
      <c r="AH57">
        <v>863.42399999999998</v>
      </c>
      <c r="AI57">
        <v>798.59900000000005</v>
      </c>
      <c r="AJ57">
        <v>110.7247</v>
      </c>
      <c r="AK57">
        <v>11308.64</v>
      </c>
      <c r="AN57">
        <v>10979.46</v>
      </c>
      <c r="AO57">
        <v>1606.027</v>
      </c>
      <c r="AP57">
        <v>1239.645</v>
      </c>
      <c r="AQ57">
        <v>3.1250900000000001</v>
      </c>
      <c r="AR57">
        <v>437.2955</v>
      </c>
      <c r="AS57">
        <v>3250.5810000000001</v>
      </c>
      <c r="AT57">
        <v>1167.664</v>
      </c>
      <c r="AU57">
        <v>1680.9670000000001</v>
      </c>
      <c r="AV57">
        <v>2591.4789999999998</v>
      </c>
      <c r="AW57">
        <v>629.3252</v>
      </c>
      <c r="AX57">
        <v>1416.6220000000001</v>
      </c>
      <c r="AY57">
        <v>1666.048</v>
      </c>
      <c r="AZ57">
        <v>505530.6</v>
      </c>
      <c r="BA57">
        <v>1322611.2</v>
      </c>
      <c r="BB57">
        <v>13366.38</v>
      </c>
      <c r="BC57">
        <v>203.483</v>
      </c>
      <c r="BD57">
        <v>14992.05</v>
      </c>
      <c r="BH57">
        <f t="shared" si="2"/>
        <v>11446.141299999999</v>
      </c>
      <c r="BI57">
        <f t="shared" si="11"/>
        <v>2392.8480901699854</v>
      </c>
      <c r="BJ57">
        <f t="shared" si="11"/>
        <v>9.3946007486960603</v>
      </c>
      <c r="BK57">
        <f t="shared" si="11"/>
        <v>3.3397779999999999</v>
      </c>
      <c r="BL57">
        <f t="shared" si="11"/>
        <v>8.0394388222779121</v>
      </c>
      <c r="BM57">
        <f t="shared" si="11"/>
        <v>34.209395954781201</v>
      </c>
      <c r="BN57">
        <f t="shared" si="11"/>
        <v>552.16287350214236</v>
      </c>
      <c r="BO57">
        <f t="shared" si="11"/>
        <v>13.81965866933697</v>
      </c>
      <c r="BP57">
        <f t="shared" si="11"/>
        <v>319.07660764626019</v>
      </c>
      <c r="BQ57">
        <f t="shared" si="11"/>
        <v>578.45389736786149</v>
      </c>
      <c r="BR57">
        <f t="shared" si="11"/>
        <v>979.02136584625669</v>
      </c>
      <c r="BS57">
        <f t="shared" si="11"/>
        <v>1261.6125534823691</v>
      </c>
      <c r="BT57">
        <f t="shared" si="11"/>
        <v>3802.0869429853924</v>
      </c>
      <c r="BU57">
        <f t="shared" si="11"/>
        <v>1135.3502429427288</v>
      </c>
      <c r="BV57">
        <f t="shared" si="11"/>
        <v>911.3460636798942</v>
      </c>
      <c r="BW57">
        <f t="shared" si="10"/>
        <v>137.72284413974944</v>
      </c>
      <c r="BX57">
        <f t="shared" si="3"/>
        <v>14709.252628369968</v>
      </c>
      <c r="BZ57" s="25">
        <f t="shared" si="6"/>
        <v>38293.8782823277</v>
      </c>
      <c r="CB57" s="25">
        <f t="shared" si="7"/>
        <v>10.553045326423051</v>
      </c>
      <c r="CC57" s="25">
        <f t="shared" si="8"/>
        <v>10.544862294628143</v>
      </c>
      <c r="CD57" s="28">
        <f t="shared" si="9"/>
        <v>8.1830317949087572E-3</v>
      </c>
    </row>
    <row r="58" spans="1:82" x14ac:dyDescent="0.25">
      <c r="A58">
        <v>2011</v>
      </c>
      <c r="B58">
        <v>11844.97</v>
      </c>
      <c r="C58">
        <v>1758.971</v>
      </c>
      <c r="D58">
        <v>1345.9559999999999</v>
      </c>
      <c r="E58">
        <v>3.4475989999999999</v>
      </c>
      <c r="F58">
        <v>506.90460000000002</v>
      </c>
      <c r="G58">
        <v>4214.5730000000003</v>
      </c>
      <c r="H58">
        <v>1857.6479999999999</v>
      </c>
      <c r="I58">
        <v>2059.3150000000001</v>
      </c>
      <c r="J58">
        <v>2883.6419999999998</v>
      </c>
      <c r="K58">
        <v>629.56880000000001</v>
      </c>
      <c r="L58">
        <v>1503.3440000000001</v>
      </c>
      <c r="M58">
        <v>1845.9780000000001</v>
      </c>
      <c r="N58">
        <v>510795.2</v>
      </c>
      <c r="O58">
        <v>1479198.4</v>
      </c>
      <c r="P58">
        <v>16642.09</v>
      </c>
      <c r="Q58">
        <v>225.35059999999999</v>
      </c>
      <c r="R58">
        <v>16573.2</v>
      </c>
      <c r="S58">
        <v>184.26920000000001</v>
      </c>
      <c r="U58">
        <v>11321.81</v>
      </c>
      <c r="V58">
        <v>1912.86</v>
      </c>
      <c r="W58">
        <v>9.2683199999999992</v>
      </c>
      <c r="X58">
        <v>3.26478</v>
      </c>
      <c r="Y58">
        <v>7.5441599999999998</v>
      </c>
      <c r="Z58">
        <v>35.428570000000001</v>
      </c>
      <c r="AA58">
        <v>600.95830000000001</v>
      </c>
      <c r="AB58">
        <v>10.93426</v>
      </c>
      <c r="AC58">
        <v>358.34070000000003</v>
      </c>
      <c r="AD58">
        <v>520.19929999999999</v>
      </c>
      <c r="AE58">
        <v>1112.0319999999999</v>
      </c>
      <c r="AF58">
        <v>1289.194</v>
      </c>
      <c r="AG58">
        <v>4483.1940000000004</v>
      </c>
      <c r="AH58">
        <v>901.18499999999995</v>
      </c>
      <c r="AI58">
        <v>848.327</v>
      </c>
      <c r="AJ58">
        <v>121.1919</v>
      </c>
      <c r="AK58">
        <v>11166.01</v>
      </c>
      <c r="AN58">
        <v>11321.81</v>
      </c>
      <c r="AO58">
        <v>1660.1410000000001</v>
      </c>
      <c r="AP58">
        <v>1300.624</v>
      </c>
      <c r="AQ58">
        <v>3.26478</v>
      </c>
      <c r="AR58">
        <v>464.18630000000002</v>
      </c>
      <c r="AS58">
        <v>3612.2669999999998</v>
      </c>
      <c r="AT58">
        <v>1404.9280000000001</v>
      </c>
      <c r="AU58">
        <v>1765.009</v>
      </c>
      <c r="AV58">
        <v>2792.683</v>
      </c>
      <c r="AW58">
        <v>641.20029999999997</v>
      </c>
      <c r="AX58">
        <v>1499.4580000000001</v>
      </c>
      <c r="AY58">
        <v>1774.0630000000001</v>
      </c>
      <c r="AZ58">
        <v>497448.9</v>
      </c>
      <c r="BA58">
        <v>1388937.2</v>
      </c>
      <c r="BB58">
        <v>14665.58</v>
      </c>
      <c r="BC58">
        <v>213.30099999999999</v>
      </c>
      <c r="BD58">
        <v>15542.58</v>
      </c>
      <c r="BH58">
        <f t="shared" si="2"/>
        <v>11660.700799999999</v>
      </c>
      <c r="BI58">
        <f t="shared" si="11"/>
        <v>2423.3742922468318</v>
      </c>
      <c r="BJ58">
        <f t="shared" si="11"/>
        <v>9.6337341665068905</v>
      </c>
      <c r="BK58">
        <f t="shared" si="11"/>
        <v>3.4475989999999999</v>
      </c>
      <c r="BL58">
        <f t="shared" si="11"/>
        <v>8.2275541598730193</v>
      </c>
      <c r="BM58">
        <f t="shared" si="11"/>
        <v>34.9059964283271</v>
      </c>
      <c r="BN58">
        <f t="shared" si="11"/>
        <v>614.00576317040702</v>
      </c>
      <c r="BO58">
        <f t="shared" si="11"/>
        <v>14.074735331878168</v>
      </c>
      <c r="BP58">
        <f t="shared" si="11"/>
        <v>322.2081354868011</v>
      </c>
      <c r="BQ58">
        <f t="shared" si="11"/>
        <v>589.56278078071068</v>
      </c>
      <c r="BR58">
        <f t="shared" si="11"/>
        <v>1017.3806294882805</v>
      </c>
      <c r="BS58">
        <f t="shared" si="11"/>
        <v>1301.3042149332737</v>
      </c>
      <c r="BT58">
        <f t="shared" si="11"/>
        <v>3802.9922840335048</v>
      </c>
      <c r="BU58">
        <f t="shared" si="11"/>
        <v>1177.1954810611498</v>
      </c>
      <c r="BV58">
        <f t="shared" si="11"/>
        <v>944.72872001027338</v>
      </c>
      <c r="BW58">
        <f t="shared" si="10"/>
        <v>141.45876423649423</v>
      </c>
      <c r="BX58">
        <f t="shared" si="3"/>
        <v>14937.370828640827</v>
      </c>
      <c r="BZ58" s="25">
        <f t="shared" si="6"/>
        <v>39002.572313175137</v>
      </c>
      <c r="CB58" s="25">
        <f t="shared" si="7"/>
        <v>10.571382879684814</v>
      </c>
      <c r="CC58" s="25">
        <f t="shared" si="8"/>
        <v>10.571704516559819</v>
      </c>
      <c r="CD58" s="28">
        <f t="shared" si="9"/>
        <v>-3.2163687500563753E-4</v>
      </c>
    </row>
    <row r="59" spans="1:82" x14ac:dyDescent="0.25">
      <c r="A59">
        <v>2012</v>
      </c>
      <c r="B59">
        <v>11756.9</v>
      </c>
      <c r="C59">
        <v>1784.13</v>
      </c>
      <c r="D59">
        <v>1365.0309999999999</v>
      </c>
      <c r="E59">
        <v>3.3536990000000002</v>
      </c>
      <c r="F59">
        <v>504.59309999999999</v>
      </c>
      <c r="G59">
        <v>4185.8490000000002</v>
      </c>
      <c r="H59">
        <v>1946.6020000000001</v>
      </c>
      <c r="I59">
        <v>2081.2190000000001</v>
      </c>
      <c r="J59">
        <v>2961.59</v>
      </c>
      <c r="K59">
        <v>637.23180000000002</v>
      </c>
      <c r="L59">
        <v>1542.204</v>
      </c>
      <c r="M59">
        <v>1878.4849999999999</v>
      </c>
      <c r="N59">
        <v>517817.3</v>
      </c>
      <c r="O59">
        <v>1514736.6</v>
      </c>
      <c r="P59">
        <v>17248.25</v>
      </c>
      <c r="Q59">
        <v>230.9297</v>
      </c>
      <c r="R59">
        <v>16946.02</v>
      </c>
      <c r="S59">
        <v>176.7929</v>
      </c>
      <c r="U59">
        <v>11388.52</v>
      </c>
      <c r="V59">
        <v>2111.027</v>
      </c>
      <c r="W59">
        <v>9.5857799999999997</v>
      </c>
      <c r="X59">
        <v>3.1814800000000001</v>
      </c>
      <c r="Y59">
        <v>7.5847600000000002</v>
      </c>
      <c r="Z59">
        <v>33.71087</v>
      </c>
      <c r="AA59">
        <v>683.57539999999995</v>
      </c>
      <c r="AB59">
        <v>11.47987</v>
      </c>
      <c r="AC59">
        <v>396.52589999999998</v>
      </c>
      <c r="AD59">
        <v>538.45000000000005</v>
      </c>
      <c r="AE59">
        <v>1238.2470000000001</v>
      </c>
      <c r="AF59">
        <v>1422.819</v>
      </c>
      <c r="AG59">
        <v>4883.067</v>
      </c>
      <c r="AH59">
        <v>994.76400000000001</v>
      </c>
      <c r="AI59">
        <v>935.8</v>
      </c>
      <c r="AJ59">
        <v>137.1018</v>
      </c>
      <c r="AK59">
        <v>12606.75</v>
      </c>
      <c r="AN59">
        <v>11388.52</v>
      </c>
      <c r="AO59">
        <v>1711.77</v>
      </c>
      <c r="AP59">
        <v>1332.8109999999999</v>
      </c>
      <c r="AQ59">
        <v>3.1814800000000001</v>
      </c>
      <c r="AR59">
        <v>466.70269999999999</v>
      </c>
      <c r="AS59">
        <v>3810.058</v>
      </c>
      <c r="AT59">
        <v>1581.479</v>
      </c>
      <c r="AU59">
        <v>1845.16</v>
      </c>
      <c r="AV59">
        <v>2964.0529999999999</v>
      </c>
      <c r="AW59">
        <v>648.98050000000001</v>
      </c>
      <c r="AX59">
        <v>1536.307</v>
      </c>
      <c r="AY59">
        <v>1827.201</v>
      </c>
      <c r="AZ59">
        <v>500474.7</v>
      </c>
      <c r="BA59">
        <v>1440111.4</v>
      </c>
      <c r="BB59">
        <v>15817.75</v>
      </c>
      <c r="BC59">
        <v>217.54</v>
      </c>
      <c r="BD59">
        <v>16197.01</v>
      </c>
      <c r="BH59">
        <f t="shared" si="2"/>
        <v>11580.107099999999</v>
      </c>
      <c r="BI59">
        <f t="shared" si="11"/>
        <v>2458.0364178979303</v>
      </c>
      <c r="BJ59">
        <f t="shared" si="11"/>
        <v>9.7702642456670699</v>
      </c>
      <c r="BK59">
        <f t="shared" si="11"/>
        <v>3.3536990000000002</v>
      </c>
      <c r="BL59">
        <f t="shared" si="11"/>
        <v>8.1900362690498802</v>
      </c>
      <c r="BM59">
        <f t="shared" si="11"/>
        <v>34.66809810709568</v>
      </c>
      <c r="BN59">
        <f t="shared" si="11"/>
        <v>643.40760283920361</v>
      </c>
      <c r="BO59">
        <f t="shared" si="11"/>
        <v>14.224441910380952</v>
      </c>
      <c r="BP59">
        <f t="shared" si="11"/>
        <v>330.91777411216623</v>
      </c>
      <c r="BQ59">
        <f t="shared" si="11"/>
        <v>596.73883459583396</v>
      </c>
      <c r="BR59">
        <f t="shared" si="11"/>
        <v>1043.6789426234741</v>
      </c>
      <c r="BS59">
        <f t="shared" si="11"/>
        <v>1324.2197080295271</v>
      </c>
      <c r="BT59">
        <f t="shared" si="11"/>
        <v>3855.2734959902959</v>
      </c>
      <c r="BU59">
        <f t="shared" si="11"/>
        <v>1205.4779673355047</v>
      </c>
      <c r="BV59">
        <f t="shared" si="11"/>
        <v>979.13886686811554</v>
      </c>
      <c r="BW59">
        <f t="shared" si="10"/>
        <v>144.96091861971675</v>
      </c>
      <c r="BX59">
        <f t="shared" si="3"/>
        <v>15273.392272437672</v>
      </c>
      <c r="BZ59" s="25">
        <f t="shared" si="6"/>
        <v>39505.556440881628</v>
      </c>
      <c r="CB59" s="25">
        <f t="shared" si="7"/>
        <v>10.584196610385611</v>
      </c>
      <c r="CC59" s="25">
        <f t="shared" si="8"/>
        <v>10.589308339617279</v>
      </c>
      <c r="CD59" s="28">
        <f t="shared" si="9"/>
        <v>-5.1117292316682494E-3</v>
      </c>
    </row>
    <row r="60" spans="1:82" x14ac:dyDescent="0.25">
      <c r="A60">
        <v>2013</v>
      </c>
      <c r="B60">
        <v>11752.1</v>
      </c>
      <c r="C60">
        <v>1823.134</v>
      </c>
      <c r="D60">
        <v>1378.7090000000001</v>
      </c>
      <c r="E60">
        <v>3.4727209999999999</v>
      </c>
      <c r="F60">
        <v>519.35170000000005</v>
      </c>
      <c r="G60">
        <v>4306.93</v>
      </c>
      <c r="H60">
        <v>2111.7869999999998</v>
      </c>
      <c r="I60">
        <v>2175.9650000000001</v>
      </c>
      <c r="J60">
        <v>2992.2150000000001</v>
      </c>
      <c r="K60">
        <v>648.84010000000001</v>
      </c>
      <c r="L60">
        <v>1581.27</v>
      </c>
      <c r="M60">
        <v>1922.2370000000001</v>
      </c>
      <c r="N60">
        <v>528200.1</v>
      </c>
      <c r="O60">
        <v>1562673.6</v>
      </c>
      <c r="P60">
        <v>17481.810000000001</v>
      </c>
      <c r="Q60">
        <v>235.6558</v>
      </c>
      <c r="R60">
        <v>17258.18</v>
      </c>
      <c r="S60">
        <v>175.1617</v>
      </c>
      <c r="U60">
        <v>11517.12</v>
      </c>
      <c r="V60">
        <v>2096.35</v>
      </c>
      <c r="W60">
        <v>9.6246200000000002</v>
      </c>
      <c r="X60">
        <v>3.3624800000000001</v>
      </c>
      <c r="Y60">
        <v>8.1495700000000006</v>
      </c>
      <c r="Z60">
        <v>36.438450000000003</v>
      </c>
      <c r="AA60">
        <v>719.71500000000003</v>
      </c>
      <c r="AB60">
        <v>12.13293</v>
      </c>
      <c r="AC60">
        <v>393.40809999999999</v>
      </c>
      <c r="AD60">
        <v>536.65089999999998</v>
      </c>
      <c r="AE60">
        <v>1160.2929999999999</v>
      </c>
      <c r="AF60">
        <v>1390.153</v>
      </c>
      <c r="AG60">
        <v>3923.2620000000002</v>
      </c>
      <c r="AH60">
        <v>1032.2629999999999</v>
      </c>
      <c r="AI60">
        <v>959.51</v>
      </c>
      <c r="AJ60">
        <v>143.60300000000001</v>
      </c>
      <c r="AK60">
        <v>12638.07</v>
      </c>
      <c r="AN60">
        <v>11517.12</v>
      </c>
      <c r="AO60">
        <v>1780.336</v>
      </c>
      <c r="AP60">
        <v>1350.0530000000001</v>
      </c>
      <c r="AQ60">
        <v>3.3624800000000001</v>
      </c>
      <c r="AR60">
        <v>501.89100000000002</v>
      </c>
      <c r="AS60">
        <v>4121.2</v>
      </c>
      <c r="AT60">
        <v>1823.4269999999999</v>
      </c>
      <c r="AU60">
        <v>1970.146</v>
      </c>
      <c r="AV60">
        <v>3071.2240000000002</v>
      </c>
      <c r="AW60">
        <v>660.64880000000005</v>
      </c>
      <c r="AX60">
        <v>1598.53</v>
      </c>
      <c r="AY60">
        <v>1902.2470000000001</v>
      </c>
      <c r="AZ60">
        <v>508700.6</v>
      </c>
      <c r="BA60">
        <v>1500819.1</v>
      </c>
      <c r="BB60">
        <v>16277.19</v>
      </c>
      <c r="BC60">
        <v>232.71899999999999</v>
      </c>
      <c r="BD60">
        <v>16784.849999999999</v>
      </c>
      <c r="BH60">
        <f t="shared" si="2"/>
        <v>11576.9383</v>
      </c>
      <c r="BI60">
        <f t="shared" si="11"/>
        <v>2511.77311446359</v>
      </c>
      <c r="BJ60">
        <f t="shared" si="11"/>
        <v>9.8681650804116554</v>
      </c>
      <c r="BK60">
        <f t="shared" si="11"/>
        <v>3.4727209999999999</v>
      </c>
      <c r="BL60">
        <f t="shared" si="11"/>
        <v>8.4295826863124237</v>
      </c>
      <c r="BM60">
        <f t="shared" si="11"/>
        <v>35.670916886966921</v>
      </c>
      <c r="BN60">
        <f t="shared" si="11"/>
        <v>698.00596700146878</v>
      </c>
      <c r="BO60">
        <f t="shared" si="11"/>
        <v>14.871999410692526</v>
      </c>
      <c r="BP60">
        <f t="shared" si="11"/>
        <v>334.33970518033743</v>
      </c>
      <c r="BQ60">
        <f t="shared" si="11"/>
        <v>607.60948388489771</v>
      </c>
      <c r="BR60">
        <f t="shared" si="11"/>
        <v>1070.116665241577</v>
      </c>
      <c r="BS60">
        <f t="shared" si="11"/>
        <v>1355.06225437177</v>
      </c>
      <c r="BT60">
        <f t="shared" si="11"/>
        <v>3932.5759222594993</v>
      </c>
      <c r="BU60">
        <f t="shared" si="11"/>
        <v>1243.6278326785366</v>
      </c>
      <c r="BV60">
        <f t="shared" si="11"/>
        <v>992.39746839265968</v>
      </c>
      <c r="BW60">
        <f t="shared" si="10"/>
        <v>147.92762146256737</v>
      </c>
      <c r="BX60">
        <f t="shared" si="3"/>
        <v>15554.741057094137</v>
      </c>
      <c r="BZ60" s="25">
        <f t="shared" si="6"/>
        <v>40097.428777095425</v>
      </c>
      <c r="CB60" s="25">
        <f t="shared" si="7"/>
        <v>10.599067490966933</v>
      </c>
      <c r="CC60" s="25">
        <f t="shared" si="8"/>
        <v>10.601609361718911</v>
      </c>
      <c r="CD60" s="28">
        <f t="shared" si="9"/>
        <v>-2.5418707519779815E-3</v>
      </c>
    </row>
    <row r="61" spans="1:82" x14ac:dyDescent="0.25">
      <c r="A61">
        <v>2014</v>
      </c>
      <c r="B61">
        <v>11937.59</v>
      </c>
      <c r="C61">
        <v>1875.326</v>
      </c>
      <c r="D61">
        <v>1403.174</v>
      </c>
      <c r="E61">
        <v>3.5346679999999999</v>
      </c>
      <c r="F61">
        <v>538.20190000000002</v>
      </c>
      <c r="G61">
        <v>4238.4709999999995</v>
      </c>
      <c r="H61">
        <v>2216.1030000000001</v>
      </c>
      <c r="I61">
        <v>2212.6790000000001</v>
      </c>
      <c r="J61">
        <v>3051.1480000000001</v>
      </c>
      <c r="K61">
        <v>664.71619999999996</v>
      </c>
      <c r="L61">
        <v>1615.942</v>
      </c>
      <c r="M61">
        <v>1977.4059999999999</v>
      </c>
      <c r="N61">
        <v>529764.69999999995</v>
      </c>
      <c r="O61">
        <v>1612717.5</v>
      </c>
      <c r="P61">
        <v>17980</v>
      </c>
      <c r="Q61">
        <v>243.93950000000001</v>
      </c>
      <c r="R61">
        <v>17694.12</v>
      </c>
      <c r="S61">
        <v>176.54929999999999</v>
      </c>
      <c r="U61">
        <v>11781.64</v>
      </c>
      <c r="V61">
        <v>2311.0790000000002</v>
      </c>
      <c r="W61">
        <v>9.9686900000000005</v>
      </c>
      <c r="X61">
        <v>3.4579200000000001</v>
      </c>
      <c r="Y61">
        <v>8.5620999999999992</v>
      </c>
      <c r="Z61">
        <v>35.48348</v>
      </c>
      <c r="AA61">
        <v>707.0018</v>
      </c>
      <c r="AB61">
        <v>13.473179999999999</v>
      </c>
      <c r="AC61">
        <v>375.94830000000002</v>
      </c>
      <c r="AD61">
        <v>553.93200000000002</v>
      </c>
      <c r="AE61">
        <v>1103.761</v>
      </c>
      <c r="AF61">
        <v>1360.6489999999999</v>
      </c>
      <c r="AG61">
        <v>3697.7080000000001</v>
      </c>
      <c r="AH61">
        <v>1117.8610000000001</v>
      </c>
      <c r="AI61">
        <v>990.32899999999995</v>
      </c>
      <c r="AJ61">
        <v>151.41739999999999</v>
      </c>
      <c r="AK61">
        <v>13193.26</v>
      </c>
      <c r="AN61">
        <v>11781.64</v>
      </c>
      <c r="AO61">
        <v>1863.008</v>
      </c>
      <c r="AP61">
        <v>1395.3050000000001</v>
      </c>
      <c r="AQ61">
        <v>3.4579200000000001</v>
      </c>
      <c r="AR61">
        <v>527.63099999999997</v>
      </c>
      <c r="AS61">
        <v>4160.5479999999998</v>
      </c>
      <c r="AT61">
        <v>2054.8980000000001</v>
      </c>
      <c r="AU61">
        <v>2086.36</v>
      </c>
      <c r="AV61">
        <v>3140.8139999999999</v>
      </c>
      <c r="AW61">
        <v>672.81820000000005</v>
      </c>
      <c r="AX61">
        <v>1624.6010000000001</v>
      </c>
      <c r="AY61">
        <v>1994.8979999999999</v>
      </c>
      <c r="AZ61">
        <v>518811</v>
      </c>
      <c r="BA61">
        <v>1562928.9</v>
      </c>
      <c r="BB61">
        <v>17484.310000000001</v>
      </c>
      <c r="BC61">
        <v>242.19800000000001</v>
      </c>
      <c r="BD61">
        <v>17527.259999999998</v>
      </c>
      <c r="BH61">
        <f t="shared" si="2"/>
        <v>11761.0407</v>
      </c>
      <c r="BI61">
        <f t="shared" si="11"/>
        <v>2583.6792181235974</v>
      </c>
      <c r="BJ61">
        <f t="shared" si="11"/>
        <v>10.043274301206086</v>
      </c>
      <c r="BK61">
        <f t="shared" si="11"/>
        <v>3.5346679999999999</v>
      </c>
      <c r="BL61">
        <f t="shared" si="11"/>
        <v>8.735539746919958</v>
      </c>
      <c r="BM61">
        <f t="shared" si="11"/>
        <v>35.103924783736801</v>
      </c>
      <c r="BN61">
        <f t="shared" si="11"/>
        <v>732.48538677899614</v>
      </c>
      <c r="BO61">
        <f t="shared" si="11"/>
        <v>15.122927429463124</v>
      </c>
      <c r="BP61">
        <f t="shared" si="11"/>
        <v>340.92467378900784</v>
      </c>
      <c r="BQ61">
        <f t="shared" si="11"/>
        <v>622.47673534963451</v>
      </c>
      <c r="BR61">
        <f t="shared" si="11"/>
        <v>1093.5807700543262</v>
      </c>
      <c r="BS61">
        <f t="shared" si="11"/>
        <v>1393.9531036850626</v>
      </c>
      <c r="BT61">
        <f t="shared" si="11"/>
        <v>3944.224743015056</v>
      </c>
      <c r="BU61">
        <f t="shared" si="11"/>
        <v>1283.4544393965239</v>
      </c>
      <c r="BV61">
        <f t="shared" si="11"/>
        <v>1020.6784355681717</v>
      </c>
      <c r="BW61">
        <f t="shared" si="10"/>
        <v>153.12752758798194</v>
      </c>
      <c r="BX61">
        <f t="shared" si="3"/>
        <v>15947.652349966826</v>
      </c>
      <c r="BZ61" s="25">
        <f t="shared" si="6"/>
        <v>40949.818417576505</v>
      </c>
      <c r="CB61" s="25">
        <f t="shared" si="7"/>
        <v>10.620102655024168</v>
      </c>
      <c r="CC61" s="25">
        <f t="shared" si="8"/>
        <v>10.615885222119985</v>
      </c>
      <c r="CD61" s="28">
        <f t="shared" si="9"/>
        <v>4.2174329041824166E-3</v>
      </c>
    </row>
    <row r="62" spans="1:82" x14ac:dyDescent="0.25">
      <c r="A62">
        <v>2015</v>
      </c>
      <c r="B62">
        <v>12211.54</v>
      </c>
      <c r="C62">
        <v>1919.6410000000001</v>
      </c>
      <c r="D62">
        <v>1434.307</v>
      </c>
      <c r="E62">
        <v>3.6545100000000001</v>
      </c>
      <c r="F62">
        <v>558.95360000000005</v>
      </c>
      <c r="G62">
        <v>4315.0200000000004</v>
      </c>
      <c r="H62">
        <v>2350.9409999999998</v>
      </c>
      <c r="I62">
        <v>2310.848</v>
      </c>
      <c r="J62">
        <v>3111.1680000000001</v>
      </c>
      <c r="K62">
        <v>675.73569999999995</v>
      </c>
      <c r="L62">
        <v>1660.7139999999999</v>
      </c>
      <c r="M62">
        <v>1990.441</v>
      </c>
      <c r="N62">
        <v>538032.30000000005</v>
      </c>
      <c r="O62">
        <v>1658020.4</v>
      </c>
      <c r="P62">
        <v>18572.11</v>
      </c>
      <c r="Q62">
        <v>254.48400000000001</v>
      </c>
      <c r="R62">
        <v>18238.3</v>
      </c>
      <c r="S62">
        <v>179.7132</v>
      </c>
      <c r="U62" s="3">
        <v>12211.54</v>
      </c>
      <c r="V62" s="3">
        <v>2644.7330000000002</v>
      </c>
      <c r="W62" s="3">
        <v>10.266109999999999</v>
      </c>
      <c r="X62" s="3">
        <v>3.6545100000000001</v>
      </c>
      <c r="Y62" s="3">
        <v>9.0723599999999998</v>
      </c>
      <c r="Z62" s="3">
        <v>35.737920000000003</v>
      </c>
      <c r="AA62" s="3">
        <v>777.05319999999995</v>
      </c>
      <c r="AB62" s="3">
        <v>15.79388</v>
      </c>
      <c r="AC62" s="3">
        <v>347.6311</v>
      </c>
      <c r="AD62" s="3">
        <v>632.79600000000005</v>
      </c>
      <c r="AE62" s="3">
        <v>1123.8800000000001</v>
      </c>
      <c r="AF62" s="3">
        <v>1403.1420000000001</v>
      </c>
      <c r="AG62" s="3">
        <v>4005.779</v>
      </c>
      <c r="AH62" s="3">
        <v>1319.508</v>
      </c>
      <c r="AI62" s="3">
        <v>1054.2909999999999</v>
      </c>
      <c r="AJ62" s="3">
        <v>159.7466</v>
      </c>
      <c r="AK62" s="3">
        <v>16438.12</v>
      </c>
      <c r="AN62" s="3">
        <v>12211.54</v>
      </c>
      <c r="AO62" s="3">
        <v>1919.6410000000001</v>
      </c>
      <c r="AP62" s="3">
        <v>1434.307</v>
      </c>
      <c r="AQ62" s="3">
        <v>3.6545100000000001</v>
      </c>
      <c r="AR62" s="3">
        <v>558.95360000000005</v>
      </c>
      <c r="AS62" s="3">
        <v>4315.0200000000004</v>
      </c>
      <c r="AT62" s="3">
        <v>2350.9409999999998</v>
      </c>
      <c r="AU62" s="3">
        <v>2310.848</v>
      </c>
      <c r="AV62" s="3">
        <v>3111.1680000000001</v>
      </c>
      <c r="AW62" s="3">
        <v>675.73569999999995</v>
      </c>
      <c r="AX62" s="3">
        <v>1660.7139999999999</v>
      </c>
      <c r="AY62" s="3">
        <v>1990.441</v>
      </c>
      <c r="AZ62" s="3">
        <v>538032.30000000005</v>
      </c>
      <c r="BA62" s="3">
        <v>1658020.4</v>
      </c>
      <c r="BB62" s="3">
        <v>18572.11</v>
      </c>
      <c r="BC62" s="3">
        <v>254.48400000000001</v>
      </c>
      <c r="BD62" s="3">
        <v>18238.3</v>
      </c>
      <c r="BH62">
        <f t="shared" si="2"/>
        <v>12031.826800000001</v>
      </c>
      <c r="BI62">
        <f t="shared" si="11"/>
        <v>2644.7330000000002</v>
      </c>
      <c r="BJ62">
        <f t="shared" si="11"/>
        <v>10.266109999999999</v>
      </c>
      <c r="BK62">
        <f t="shared" si="11"/>
        <v>3.6545100000000001</v>
      </c>
      <c r="BL62">
        <f t="shared" si="11"/>
        <v>9.0723599999999998</v>
      </c>
      <c r="BM62">
        <f t="shared" si="11"/>
        <v>35.737920000000003</v>
      </c>
      <c r="BN62">
        <f t="shared" si="11"/>
        <v>777.05319999999995</v>
      </c>
      <c r="BO62">
        <f t="shared" si="11"/>
        <v>15.79388</v>
      </c>
      <c r="BP62">
        <f t="shared" si="11"/>
        <v>347.6311</v>
      </c>
      <c r="BQ62">
        <f t="shared" si="11"/>
        <v>632.79600000000005</v>
      </c>
      <c r="BR62">
        <f t="shared" si="11"/>
        <v>1123.8800000000001</v>
      </c>
      <c r="BS62">
        <f t="shared" si="11"/>
        <v>1403.1420000000001</v>
      </c>
      <c r="BT62">
        <f t="shared" si="11"/>
        <v>4005.7789999999995</v>
      </c>
      <c r="BU62">
        <f t="shared" si="11"/>
        <v>1319.508</v>
      </c>
      <c r="BV62">
        <f t="shared" si="11"/>
        <v>1054.2909999999999</v>
      </c>
      <c r="BW62">
        <f t="shared" si="10"/>
        <v>159.7466</v>
      </c>
      <c r="BX62">
        <f t="shared" si="3"/>
        <v>16438.12</v>
      </c>
      <c r="BZ62" s="25">
        <f t="shared" si="6"/>
        <v>42013.031480000005</v>
      </c>
      <c r="CB62" s="25">
        <f t="shared" si="7"/>
        <v>10.645735122474022</v>
      </c>
      <c r="CC62" s="25">
        <f t="shared" si="8"/>
        <v>10.63607871798949</v>
      </c>
      <c r="CD62" s="25">
        <f t="shared" si="9"/>
        <v>9.6564044845326436E-3</v>
      </c>
    </row>
    <row r="63" spans="1:82" x14ac:dyDescent="0.25">
      <c r="A63">
        <v>2016</v>
      </c>
      <c r="B63">
        <v>12456.83</v>
      </c>
      <c r="C63">
        <v>1952.7049999999999</v>
      </c>
      <c r="D63">
        <v>1481.854</v>
      </c>
      <c r="E63">
        <v>3.7622900000000001</v>
      </c>
      <c r="F63">
        <v>574.87459999999999</v>
      </c>
      <c r="G63">
        <v>4459.0810000000001</v>
      </c>
      <c r="H63">
        <v>2429.0650000000001</v>
      </c>
      <c r="I63">
        <v>2456.5160000000001</v>
      </c>
      <c r="J63">
        <v>3144.5059999999999</v>
      </c>
      <c r="K63">
        <v>689.5557</v>
      </c>
      <c r="L63">
        <v>1698.921</v>
      </c>
      <c r="M63">
        <v>2010.373</v>
      </c>
      <c r="N63">
        <v>542088.1</v>
      </c>
      <c r="O63">
        <v>1706880.3</v>
      </c>
      <c r="P63">
        <v>19060.650000000001</v>
      </c>
      <c r="Q63">
        <v>264.077</v>
      </c>
      <c r="R63">
        <v>18550.439999999999</v>
      </c>
      <c r="S63">
        <v>183.3424</v>
      </c>
      <c r="U63">
        <v>12551</v>
      </c>
      <c r="V63">
        <v>2434.11</v>
      </c>
      <c r="W63">
        <v>10.72207</v>
      </c>
      <c r="X63">
        <v>3.9542099999999998</v>
      </c>
      <c r="Y63">
        <v>9.6565499999999993</v>
      </c>
      <c r="Z63">
        <v>36.784570000000002</v>
      </c>
      <c r="AA63">
        <v>785.62980000000005</v>
      </c>
      <c r="AB63">
        <v>18.804210000000001</v>
      </c>
      <c r="AC63">
        <v>333.47120000000001</v>
      </c>
      <c r="AD63">
        <v>628.75540000000001</v>
      </c>
      <c r="AE63">
        <v>1184.165</v>
      </c>
      <c r="AF63">
        <v>1381.789</v>
      </c>
      <c r="AG63">
        <v>4528.95</v>
      </c>
      <c r="AH63">
        <v>1355.556</v>
      </c>
      <c r="AI63">
        <v>973.95699999999999</v>
      </c>
      <c r="AJ63">
        <v>170.2029</v>
      </c>
      <c r="AK63">
        <v>16934.7</v>
      </c>
      <c r="AN63">
        <v>12551</v>
      </c>
      <c r="AO63">
        <v>1994.712</v>
      </c>
      <c r="AP63">
        <v>1472.479</v>
      </c>
      <c r="AQ63">
        <v>3.9542099999999998</v>
      </c>
      <c r="AR63">
        <v>594.79480000000001</v>
      </c>
      <c r="AS63">
        <v>4528.192</v>
      </c>
      <c r="AT63">
        <v>2626.56</v>
      </c>
      <c r="AU63">
        <v>2512.0549999999998</v>
      </c>
      <c r="AV63">
        <v>3098.1480000000001</v>
      </c>
      <c r="AW63">
        <v>685.44100000000003</v>
      </c>
      <c r="AX63">
        <v>1762.3710000000001</v>
      </c>
      <c r="AY63">
        <v>2025.5350000000001</v>
      </c>
      <c r="AZ63">
        <v>544364.6</v>
      </c>
      <c r="BA63">
        <v>1740779.6</v>
      </c>
      <c r="BB63">
        <v>20129.060000000001</v>
      </c>
      <c r="BC63">
        <v>270.38799999999998</v>
      </c>
      <c r="BD63">
        <v>18745.080000000002</v>
      </c>
      <c r="BH63">
        <f t="shared" si="2"/>
        <v>12273.4876</v>
      </c>
      <c r="BI63">
        <f t="shared" si="11"/>
        <v>2690.2860236705719</v>
      </c>
      <c r="BJ63">
        <f t="shared" si="11"/>
        <v>10.60642956350349</v>
      </c>
      <c r="BK63">
        <f t="shared" si="11"/>
        <v>3.7622900000000001</v>
      </c>
      <c r="BL63">
        <f t="shared" si="11"/>
        <v>9.3307732986351617</v>
      </c>
      <c r="BM63">
        <f t="shared" si="11"/>
        <v>36.931064062627748</v>
      </c>
      <c r="BN63">
        <f t="shared" si="11"/>
        <v>802.87541510314384</v>
      </c>
      <c r="BO63">
        <f t="shared" si="11"/>
        <v>16.789472488921817</v>
      </c>
      <c r="BP63">
        <f t="shared" si="11"/>
        <v>351.35617225961437</v>
      </c>
      <c r="BQ63">
        <f t="shared" si="11"/>
        <v>645.73780656727183</v>
      </c>
      <c r="BR63">
        <f t="shared" si="11"/>
        <v>1149.736398609273</v>
      </c>
      <c r="BS63">
        <f t="shared" si="11"/>
        <v>1417.1928693018281</v>
      </c>
      <c r="BT63">
        <f t="shared" si="11"/>
        <v>4035.9753998596361</v>
      </c>
      <c r="BU63">
        <f t="shared" si="11"/>
        <v>1358.3923399811006</v>
      </c>
      <c r="BV63">
        <f t="shared" si="11"/>
        <v>1082.0241614523068</v>
      </c>
      <c r="BW63">
        <f t="shared" si="10"/>
        <v>165.76838971487402</v>
      </c>
      <c r="BX63">
        <f t="shared" si="3"/>
        <v>16719.450758722029</v>
      </c>
      <c r="BZ63" s="25">
        <f t="shared" si="6"/>
        <v>42769.703364655332</v>
      </c>
      <c r="CB63" s="25">
        <f t="shared" si="7"/>
        <v>10.663585265603153</v>
      </c>
      <c r="CC63" s="25">
        <f t="shared" si="8"/>
        <v>10.660685567936818</v>
      </c>
      <c r="CD63" s="25">
        <f t="shared" si="9"/>
        <v>2.8996976663346885E-3</v>
      </c>
    </row>
    <row r="64" spans="1:82" x14ac:dyDescent="0.25">
      <c r="A64">
        <v>2017</v>
      </c>
      <c r="B64">
        <v>12806.37</v>
      </c>
      <c r="C64">
        <v>1986.6880000000001</v>
      </c>
      <c r="D64">
        <v>1538.1969999999999</v>
      </c>
      <c r="E64">
        <v>3.9397380000000002</v>
      </c>
      <c r="F64">
        <v>581.09190000000001</v>
      </c>
      <c r="G64">
        <v>4552.7740000000003</v>
      </c>
      <c r="H64">
        <v>2611.2939999999999</v>
      </c>
      <c r="I64">
        <v>2559.5659999999998</v>
      </c>
      <c r="J64">
        <v>3217.5610000000001</v>
      </c>
      <c r="K64">
        <v>700.48389999999995</v>
      </c>
      <c r="L64">
        <v>1749.027</v>
      </c>
      <c r="M64">
        <v>2071.4859999999999</v>
      </c>
      <c r="N64">
        <v>551169.9</v>
      </c>
      <c r="O64">
        <v>1760811.5</v>
      </c>
      <c r="P64">
        <v>19463.43</v>
      </c>
      <c r="Q64">
        <v>274.6662</v>
      </c>
      <c r="R64">
        <v>18983.16</v>
      </c>
      <c r="S64">
        <v>189.77109999999999</v>
      </c>
      <c r="U64">
        <v>13069.74</v>
      </c>
      <c r="V64">
        <v>2359.7779999999998</v>
      </c>
      <c r="W64">
        <v>11.561030000000001</v>
      </c>
      <c r="X64">
        <v>4.2990899999999996</v>
      </c>
      <c r="Y64">
        <v>10.038180000000001</v>
      </c>
      <c r="Z64">
        <v>39.214129999999997</v>
      </c>
      <c r="AA64">
        <v>760.49199999999996</v>
      </c>
      <c r="AB64">
        <v>21.9177</v>
      </c>
      <c r="AC64">
        <v>353.31470000000002</v>
      </c>
      <c r="AD64">
        <v>624.00850000000003</v>
      </c>
      <c r="AE64">
        <v>1254.82</v>
      </c>
      <c r="AF64">
        <v>1461.4649999999999</v>
      </c>
      <c r="AG64">
        <v>4364.8320000000003</v>
      </c>
      <c r="AH64">
        <v>1437.8030000000001</v>
      </c>
      <c r="AI64">
        <v>1028.3920000000001</v>
      </c>
      <c r="AJ64">
        <v>181.86609999999999</v>
      </c>
      <c r="AK64">
        <v>17299.55</v>
      </c>
      <c r="AN64">
        <v>13069.74</v>
      </c>
      <c r="AO64">
        <v>2068.7570000000001</v>
      </c>
      <c r="AP64">
        <v>1550.645</v>
      </c>
      <c r="AQ64">
        <v>4.2990899999999996</v>
      </c>
      <c r="AR64">
        <v>618.10569999999996</v>
      </c>
      <c r="AS64">
        <v>4760.6859999999997</v>
      </c>
      <c r="AT64">
        <v>3133.7040000000002</v>
      </c>
      <c r="AU64">
        <v>2641.9589999999998</v>
      </c>
      <c r="AV64">
        <v>3295.3820000000001</v>
      </c>
      <c r="AW64">
        <v>693.69410000000005</v>
      </c>
      <c r="AX64">
        <v>1848.56</v>
      </c>
      <c r="AY64">
        <v>2140.6410000000001</v>
      </c>
      <c r="AZ64">
        <v>553073</v>
      </c>
      <c r="BA64">
        <v>1835698.2</v>
      </c>
      <c r="BB64">
        <v>21934.17</v>
      </c>
      <c r="BC64">
        <v>289.10399999999998</v>
      </c>
      <c r="BD64">
        <v>19542.98</v>
      </c>
      <c r="BH64">
        <f t="shared" si="2"/>
        <v>12616.598900000001</v>
      </c>
      <c r="BI64">
        <f t="shared" si="11"/>
        <v>2737.1051745112763</v>
      </c>
      <c r="BJ64">
        <f t="shared" si="11"/>
        <v>11.009706850534785</v>
      </c>
      <c r="BK64">
        <f t="shared" si="11"/>
        <v>3.9397380000000002</v>
      </c>
      <c r="BL64">
        <f t="shared" si="11"/>
        <v>9.4316861182824461</v>
      </c>
      <c r="BM64">
        <f t="shared" si="11"/>
        <v>37.70704955946438</v>
      </c>
      <c r="BN64">
        <f t="shared" si="11"/>
        <v>863.10730845257285</v>
      </c>
      <c r="BO64">
        <f t="shared" si="11"/>
        <v>17.493785076335612</v>
      </c>
      <c r="BP64">
        <f t="shared" si="11"/>
        <v>359.51908406974485</v>
      </c>
      <c r="BQ64">
        <f t="shared" si="11"/>
        <v>655.97157288626317</v>
      </c>
      <c r="BR64">
        <f t="shared" si="11"/>
        <v>1183.6453867192065</v>
      </c>
      <c r="BS64">
        <f t="shared" si="11"/>
        <v>1460.2738835323428</v>
      </c>
      <c r="BT64">
        <f t="shared" si="11"/>
        <v>4103.5915703427099</v>
      </c>
      <c r="BU64">
        <f t="shared" si="11"/>
        <v>1401.3125898463013</v>
      </c>
      <c r="BV64">
        <f t="shared" si="11"/>
        <v>1104.8889478971425</v>
      </c>
      <c r="BW64">
        <f t="shared" si="10"/>
        <v>172.41552154524447</v>
      </c>
      <c r="BX64">
        <f t="shared" si="3"/>
        <v>17109.459876150737</v>
      </c>
      <c r="BZ64" s="25">
        <f t="shared" si="6"/>
        <v>43847.471781558161</v>
      </c>
      <c r="CB64" s="25">
        <f t="shared" si="7"/>
        <v>10.688472340073346</v>
      </c>
      <c r="CC64" s="25">
        <f t="shared" si="8"/>
        <v>10.677821483329129</v>
      </c>
      <c r="CD64" s="25">
        <f t="shared" si="9"/>
        <v>1.0650856744216952E-2</v>
      </c>
    </row>
    <row r="65" spans="1:82" x14ac:dyDescent="0.25">
      <c r="A65">
        <v>2018</v>
      </c>
      <c r="B65">
        <v>13077.17</v>
      </c>
      <c r="C65">
        <v>2011.5730000000001</v>
      </c>
      <c r="D65">
        <v>1600.8209999999999</v>
      </c>
      <c r="E65">
        <v>4.1397909999999998</v>
      </c>
      <c r="F65">
        <v>597.83119999999997</v>
      </c>
      <c r="G65">
        <v>4757.4260000000004</v>
      </c>
      <c r="H65">
        <v>2688.5610000000001</v>
      </c>
      <c r="I65">
        <v>2680.2449999999999</v>
      </c>
      <c r="J65">
        <v>3253.56</v>
      </c>
      <c r="K65">
        <v>721.59230000000002</v>
      </c>
      <c r="L65">
        <v>1786.8219999999999</v>
      </c>
      <c r="M65">
        <v>2121.8139999999999</v>
      </c>
      <c r="N65">
        <v>554250.1</v>
      </c>
      <c r="O65">
        <v>1812005.4</v>
      </c>
      <c r="P65">
        <v>19890.650000000001</v>
      </c>
      <c r="Q65">
        <v>282.4289</v>
      </c>
      <c r="R65">
        <v>19551.98</v>
      </c>
      <c r="S65">
        <v>195.17830000000001</v>
      </c>
      <c r="U65">
        <v>13518.39</v>
      </c>
      <c r="V65">
        <v>2420.9090000000001</v>
      </c>
      <c r="W65">
        <v>12.82302</v>
      </c>
      <c r="X65">
        <v>4.6631299999999998</v>
      </c>
      <c r="Y65">
        <v>10.74395</v>
      </c>
      <c r="Z65">
        <v>42.892229999999998</v>
      </c>
      <c r="AA65">
        <v>658.46770000000004</v>
      </c>
      <c r="AB65">
        <v>22.207280000000001</v>
      </c>
      <c r="AC65">
        <v>370.2946</v>
      </c>
      <c r="AD65">
        <v>623.06489999999997</v>
      </c>
      <c r="AE65">
        <v>1236.126</v>
      </c>
      <c r="AF65">
        <v>1458.886</v>
      </c>
      <c r="AG65">
        <v>4265.3919999999998</v>
      </c>
      <c r="AH65">
        <v>1461.192</v>
      </c>
      <c r="AI65">
        <v>1036.019</v>
      </c>
      <c r="AJ65">
        <v>176.0951</v>
      </c>
      <c r="AK65">
        <v>17453.560000000001</v>
      </c>
      <c r="AN65">
        <v>13518.39</v>
      </c>
      <c r="AO65">
        <v>2141.7919999999999</v>
      </c>
      <c r="AP65">
        <v>1635.7149999999999</v>
      </c>
      <c r="AQ65">
        <v>4.6631299999999998</v>
      </c>
      <c r="AR65">
        <v>660.87819999999999</v>
      </c>
      <c r="AS65">
        <v>5072.9319999999998</v>
      </c>
      <c r="AT65">
        <v>3758.3159999999998</v>
      </c>
      <c r="AU65">
        <v>2840.0889999999999</v>
      </c>
      <c r="AV65">
        <v>3553.9</v>
      </c>
      <c r="AW65">
        <v>719.61379999999997</v>
      </c>
      <c r="AX65">
        <v>1952.68</v>
      </c>
      <c r="AY65">
        <v>2231.1680000000001</v>
      </c>
      <c r="AZ65">
        <v>556189.6</v>
      </c>
      <c r="BA65">
        <v>1898192.6</v>
      </c>
      <c r="BB65">
        <v>23523.25</v>
      </c>
      <c r="BC65">
        <v>300.49900000000002</v>
      </c>
      <c r="BD65">
        <v>20611.86</v>
      </c>
      <c r="BH65">
        <f t="shared" si="2"/>
        <v>12881.9917</v>
      </c>
      <c r="BI65">
        <f t="shared" si="11"/>
        <v>2771.3898041399411</v>
      </c>
      <c r="BJ65">
        <f t="shared" si="11"/>
        <v>11.457940647511306</v>
      </c>
      <c r="BK65">
        <f t="shared" si="11"/>
        <v>4.1397909999999998</v>
      </c>
      <c r="BL65">
        <f t="shared" si="11"/>
        <v>9.7033812209671773</v>
      </c>
      <c r="BM65">
        <f t="shared" si="11"/>
        <v>39.402021263845825</v>
      </c>
      <c r="BN65">
        <f t="shared" si="11"/>
        <v>888.64626055915494</v>
      </c>
      <c r="BO65">
        <f t="shared" si="11"/>
        <v>18.318586034477384</v>
      </c>
      <c r="BP65">
        <f t="shared" si="11"/>
        <v>363.54148722151939</v>
      </c>
      <c r="BQ65">
        <f t="shared" si="11"/>
        <v>675.7386372672039</v>
      </c>
      <c r="BR65">
        <f t="shared" si="11"/>
        <v>1209.2229663626611</v>
      </c>
      <c r="BS65">
        <f t="shared" si="11"/>
        <v>1495.75211703738</v>
      </c>
      <c r="BT65">
        <f t="shared" si="11"/>
        <v>4126.5243951485809</v>
      </c>
      <c r="BU65">
        <f t="shared" si="11"/>
        <v>1442.0544049658256</v>
      </c>
      <c r="BV65">
        <f t="shared" si="11"/>
        <v>1129.1411303912157</v>
      </c>
      <c r="BW65">
        <f t="shared" si="10"/>
        <v>177.28838165362063</v>
      </c>
      <c r="BX65">
        <f t="shared" si="3"/>
        <v>17622.135477407432</v>
      </c>
      <c r="BZ65" s="25">
        <f t="shared" si="6"/>
        <v>44866.448482321342</v>
      </c>
      <c r="CB65" s="25">
        <f t="shared" si="7"/>
        <v>10.711445544563084</v>
      </c>
      <c r="CC65" s="25">
        <f t="shared" si="8"/>
        <v>10.70171276528683</v>
      </c>
      <c r="CD65" s="25">
        <f t="shared" si="9"/>
        <v>9.7327792762538223E-3</v>
      </c>
    </row>
    <row r="66" spans="1:82" x14ac:dyDescent="0.25">
      <c r="A66">
        <v>2019</v>
      </c>
      <c r="B66">
        <v>13281.57</v>
      </c>
      <c r="C66">
        <v>2040.424</v>
      </c>
      <c r="D66">
        <v>1635.6179999999999</v>
      </c>
      <c r="E66">
        <v>4.3079879999999999</v>
      </c>
      <c r="F66">
        <v>616.80719999999997</v>
      </c>
      <c r="G66">
        <v>4959.5460000000003</v>
      </c>
      <c r="H66">
        <v>2713.2020000000002</v>
      </c>
      <c r="I66">
        <v>2749.1010000000001</v>
      </c>
      <c r="J66">
        <v>3281.277</v>
      </c>
      <c r="K66">
        <v>729.39949999999999</v>
      </c>
      <c r="L66">
        <v>1781.7329999999999</v>
      </c>
      <c r="M66">
        <v>2161.31</v>
      </c>
      <c r="N66">
        <v>555748.4</v>
      </c>
      <c r="O66">
        <v>1848958.5</v>
      </c>
      <c r="P66">
        <v>19879.810000000001</v>
      </c>
      <c r="Q66">
        <v>286.63619999999997</v>
      </c>
      <c r="R66">
        <v>19974.53</v>
      </c>
      <c r="S66">
        <v>200.03620000000001</v>
      </c>
      <c r="U66">
        <v>13966.75</v>
      </c>
      <c r="V66">
        <v>2527.3560000000002</v>
      </c>
      <c r="W66">
        <v>13.65225</v>
      </c>
      <c r="X66">
        <v>4.9507199999999996</v>
      </c>
      <c r="Y66">
        <v>11.20917</v>
      </c>
      <c r="Z66">
        <v>45.977119999999999</v>
      </c>
      <c r="AA66">
        <v>679.51369999999997</v>
      </c>
      <c r="AB66">
        <v>22.182030000000001</v>
      </c>
      <c r="AC66">
        <v>362.24310000000003</v>
      </c>
      <c r="AD66">
        <v>653.44200000000001</v>
      </c>
      <c r="AE66">
        <v>1232.5170000000001</v>
      </c>
      <c r="AF66">
        <v>1555.5350000000001</v>
      </c>
      <c r="AG66">
        <v>4600.3310000000001</v>
      </c>
      <c r="AH66">
        <v>1470.171</v>
      </c>
      <c r="AI66">
        <v>1133.902</v>
      </c>
      <c r="AJ66">
        <v>184.63550000000001</v>
      </c>
      <c r="AK66">
        <v>19145.79</v>
      </c>
      <c r="AN66">
        <v>13966.75</v>
      </c>
      <c r="AO66">
        <v>2218.4389999999999</v>
      </c>
      <c r="AP66">
        <v>1679.2470000000001</v>
      </c>
      <c r="AQ66">
        <v>4.9507199999999996</v>
      </c>
      <c r="AR66">
        <v>689.42470000000003</v>
      </c>
      <c r="AS66">
        <v>5417.7250000000004</v>
      </c>
      <c r="AT66">
        <v>4320.1909999999998</v>
      </c>
      <c r="AU66">
        <v>3045.1489999999999</v>
      </c>
      <c r="AV66">
        <v>3568.4879999999998</v>
      </c>
      <c r="AW66">
        <v>726.92089999999996</v>
      </c>
      <c r="AX66">
        <v>1985.4380000000001</v>
      </c>
      <c r="AY66">
        <v>2310.712</v>
      </c>
      <c r="AZ66">
        <v>561266.9</v>
      </c>
      <c r="BA66">
        <v>1919039.9</v>
      </c>
      <c r="BB66">
        <v>24443.01</v>
      </c>
      <c r="BC66">
        <v>313.84899999999999</v>
      </c>
      <c r="BD66">
        <v>21433.23</v>
      </c>
      <c r="BH66">
        <f t="shared" si="2"/>
        <v>13081.533799999999</v>
      </c>
      <c r="BI66">
        <f t="shared" si="11"/>
        <v>2811.1384820349222</v>
      </c>
      <c r="BJ66">
        <f t="shared" si="11"/>
        <v>11.707001573568279</v>
      </c>
      <c r="BK66">
        <f t="shared" si="11"/>
        <v>4.3079879999999999</v>
      </c>
      <c r="BL66">
        <f t="shared" si="11"/>
        <v>10.011380137800344</v>
      </c>
      <c r="BM66">
        <f t="shared" si="11"/>
        <v>41.076022401824325</v>
      </c>
      <c r="BN66">
        <f t="shared" si="11"/>
        <v>896.7908153996209</v>
      </c>
      <c r="BO66">
        <f t="shared" si="11"/>
        <v>18.789193967703632</v>
      </c>
      <c r="BP66">
        <f t="shared" si="11"/>
        <v>366.63848847593573</v>
      </c>
      <c r="BQ66">
        <f t="shared" si="11"/>
        <v>683.04972787733436</v>
      </c>
      <c r="BR66">
        <f t="shared" si="11"/>
        <v>1205.7790107387548</v>
      </c>
      <c r="BS66">
        <f t="shared" si="11"/>
        <v>1523.5944376246268</v>
      </c>
      <c r="BT66">
        <f t="shared" si="11"/>
        <v>4137.6795965662277</v>
      </c>
      <c r="BU66">
        <f t="shared" si="11"/>
        <v>1471.4629159074282</v>
      </c>
      <c r="BV66">
        <f t="shared" si="11"/>
        <v>1128.5257714233869</v>
      </c>
      <c r="BW66">
        <f t="shared" si="10"/>
        <v>179.92941947988868</v>
      </c>
      <c r="BX66">
        <f t="shared" si="3"/>
        <v>18002.978407176106</v>
      </c>
      <c r="BZ66" s="25">
        <f t="shared" si="6"/>
        <v>45574.992458785127</v>
      </c>
      <c r="CB66" s="25">
        <f t="shared" si="7"/>
        <v>10.727114434078613</v>
      </c>
      <c r="CC66" s="25">
        <f t="shared" si="8"/>
        <v>10.723766755867105</v>
      </c>
      <c r="CD66" s="25">
        <f t="shared" si="9"/>
        <v>3.3476782115080539E-3</v>
      </c>
    </row>
    <row r="67" spans="1:82" x14ac:dyDescent="0.25">
      <c r="A67">
        <v>2020</v>
      </c>
      <c r="B67">
        <v>12467.8</v>
      </c>
      <c r="C67">
        <v>1839.51</v>
      </c>
      <c r="D67">
        <v>1581.4590000000001</v>
      </c>
      <c r="E67">
        <v>3.6549309999999999</v>
      </c>
      <c r="F67">
        <v>588.85329999999999</v>
      </c>
      <c r="G67">
        <v>4910.9570000000003</v>
      </c>
      <c r="H67">
        <v>2760.864</v>
      </c>
      <c r="I67">
        <v>2566.31</v>
      </c>
      <c r="J67">
        <v>3256.2579999999998</v>
      </c>
      <c r="K67">
        <v>708.46389999999997</v>
      </c>
      <c r="L67">
        <v>1737.097</v>
      </c>
      <c r="M67">
        <v>2044.538</v>
      </c>
      <c r="N67">
        <v>529140</v>
      </c>
      <c r="O67">
        <v>1831249.7</v>
      </c>
      <c r="P67">
        <v>18241.810000000001</v>
      </c>
      <c r="Q67">
        <v>283.3596</v>
      </c>
      <c r="R67">
        <v>19275.419999999998</v>
      </c>
      <c r="S67">
        <v>184.90620000000001</v>
      </c>
      <c r="U67">
        <v>13307.94</v>
      </c>
      <c r="V67">
        <v>2373.8670000000002</v>
      </c>
      <c r="W67">
        <v>12.99419</v>
      </c>
      <c r="X67">
        <v>4.1932</v>
      </c>
      <c r="Y67">
        <v>10.766389999999999</v>
      </c>
      <c r="Z67">
        <v>46.467550000000003</v>
      </c>
      <c r="AA67">
        <v>626.70180000000005</v>
      </c>
      <c r="AB67">
        <v>19.022169999999999</v>
      </c>
      <c r="AC67">
        <v>317.88529999999997</v>
      </c>
      <c r="AD67">
        <v>655.96360000000004</v>
      </c>
      <c r="AE67">
        <v>1180.8119999999999</v>
      </c>
      <c r="AF67">
        <v>1440.57</v>
      </c>
      <c r="AG67">
        <v>4426.1980000000003</v>
      </c>
      <c r="AH67">
        <v>1428.7829999999999</v>
      </c>
      <c r="AI67">
        <v>941.09299999999996</v>
      </c>
      <c r="AJ67">
        <v>180.2525</v>
      </c>
      <c r="AK67">
        <v>18328.599999999999</v>
      </c>
      <c r="AN67">
        <v>13307.94</v>
      </c>
      <c r="AO67">
        <v>2112.0390000000002</v>
      </c>
      <c r="AP67">
        <v>1607.9780000000001</v>
      </c>
      <c r="AQ67">
        <v>4.1932</v>
      </c>
      <c r="AR67">
        <v>664.00980000000004</v>
      </c>
      <c r="AS67">
        <v>5463.5420000000004</v>
      </c>
      <c r="AT67">
        <v>5047.91</v>
      </c>
      <c r="AU67">
        <v>2940.6379999999999</v>
      </c>
      <c r="AV67">
        <v>3408.616</v>
      </c>
      <c r="AW67">
        <v>702.22410000000002</v>
      </c>
      <c r="AX67">
        <v>1954.1479999999999</v>
      </c>
      <c r="AY67">
        <v>2204.0610000000001</v>
      </c>
      <c r="AZ67">
        <v>539313.5</v>
      </c>
      <c r="BA67">
        <v>1922537.5</v>
      </c>
      <c r="BB67">
        <v>23074.99</v>
      </c>
      <c r="BC67">
        <v>316.54039999999998</v>
      </c>
      <c r="BD67">
        <v>20934.849999999999</v>
      </c>
      <c r="BH67">
        <f t="shared" si="2"/>
        <v>12282.8938</v>
      </c>
      <c r="BI67">
        <f t="shared" si="11"/>
        <v>2534.3347015561767</v>
      </c>
      <c r="BJ67">
        <f t="shared" si="11"/>
        <v>11.319356354316056</v>
      </c>
      <c r="BK67">
        <f t="shared" si="11"/>
        <v>3.6549309999999999</v>
      </c>
      <c r="BL67">
        <f t="shared" si="11"/>
        <v>9.5576611811570746</v>
      </c>
      <c r="BM67">
        <f t="shared" si="11"/>
        <v>40.673597895129106</v>
      </c>
      <c r="BN67">
        <f t="shared" si="11"/>
        <v>912.54446877433338</v>
      </c>
      <c r="BO67">
        <f t="shared" si="11"/>
        <v>17.539878080600712</v>
      </c>
      <c r="BP67">
        <f t="shared" si="11"/>
        <v>363.84295236509246</v>
      </c>
      <c r="BQ67">
        <f t="shared" si="11"/>
        <v>663.44448290122909</v>
      </c>
      <c r="BR67">
        <f t="shared" si="11"/>
        <v>1175.5718181216034</v>
      </c>
      <c r="BS67">
        <f t="shared" si="11"/>
        <v>1441.2771533524481</v>
      </c>
      <c r="BT67">
        <f t="shared" si="11"/>
        <v>3939.5737022851595</v>
      </c>
      <c r="BU67">
        <f t="shared" si="11"/>
        <v>1457.3696615238271</v>
      </c>
      <c r="BV67">
        <f t="shared" si="11"/>
        <v>1035.5407170596125</v>
      </c>
      <c r="BW67">
        <f t="shared" si="10"/>
        <v>177.87260761918233</v>
      </c>
      <c r="BX67">
        <f t="shared" si="3"/>
        <v>17372.872856044694</v>
      </c>
      <c r="BZ67" s="25">
        <f t="shared" si="6"/>
        <v>43439.884346114559</v>
      </c>
      <c r="CB67" s="25">
        <f t="shared" si="7"/>
        <v>10.679133292222012</v>
      </c>
      <c r="CC67" s="25"/>
      <c r="CD67" s="25"/>
    </row>
    <row r="68" spans="1:82" x14ac:dyDescent="0.25">
      <c r="A68">
        <v>2021</v>
      </c>
      <c r="B68">
        <v>12996.41</v>
      </c>
      <c r="C68">
        <v>1932.1610000000001</v>
      </c>
      <c r="D68">
        <v>1644.307</v>
      </c>
      <c r="E68">
        <v>3.9137919999999999</v>
      </c>
      <c r="F68">
        <v>610.6395</v>
      </c>
      <c r="G68">
        <v>5168.8590000000004</v>
      </c>
      <c r="H68">
        <v>2904.0650000000001</v>
      </c>
      <c r="I68">
        <v>2654.453</v>
      </c>
      <c r="J68">
        <v>3344.5529999999999</v>
      </c>
      <c r="K68">
        <v>727.92</v>
      </c>
      <c r="L68">
        <v>1806.5809999999999</v>
      </c>
      <c r="M68">
        <v>2126.933</v>
      </c>
      <c r="N68">
        <v>545364.30000000005</v>
      </c>
      <c r="O68">
        <v>1913655.9</v>
      </c>
      <c r="P68">
        <v>19080.939999999999</v>
      </c>
      <c r="Q68">
        <v>297.24419999999998</v>
      </c>
      <c r="R68">
        <v>20492.23</v>
      </c>
      <c r="S68">
        <v>192.19909999999999</v>
      </c>
      <c r="U68">
        <v>14061.16</v>
      </c>
      <c r="V68">
        <v>2574.79</v>
      </c>
      <c r="W68">
        <v>13.76914</v>
      </c>
      <c r="X68">
        <v>4.558325</v>
      </c>
      <c r="Y68">
        <v>11.17469</v>
      </c>
      <c r="Z68">
        <v>50.183050000000001</v>
      </c>
      <c r="AA68">
        <v>637.36289999999997</v>
      </c>
      <c r="AB68">
        <v>20.578620000000001</v>
      </c>
      <c r="AC68">
        <v>359.03500000000003</v>
      </c>
      <c r="AD68">
        <v>666.49509999999998</v>
      </c>
      <c r="AE68">
        <v>1332.857</v>
      </c>
      <c r="AF68">
        <v>1543.1679999999999</v>
      </c>
      <c r="AG68">
        <v>4249.2309999999998</v>
      </c>
      <c r="AH68">
        <v>1506.2270000000001</v>
      </c>
      <c r="AI68">
        <v>1024.557</v>
      </c>
      <c r="AJ68">
        <v>199.86199999999999</v>
      </c>
      <c r="AK68">
        <v>18921.03</v>
      </c>
      <c r="AN68">
        <v>14061.16</v>
      </c>
      <c r="AO68">
        <v>2235.951</v>
      </c>
      <c r="AP68">
        <v>1696.0640000000001</v>
      </c>
      <c r="AQ68">
        <v>4.558325</v>
      </c>
      <c r="AR68">
        <v>688.61779999999999</v>
      </c>
      <c r="AS68">
        <v>5900.2269999999999</v>
      </c>
      <c r="AT68">
        <v>6122.5590000000002</v>
      </c>
      <c r="AU68">
        <v>3126.4079999999999</v>
      </c>
      <c r="AV68">
        <v>3621.1129999999998</v>
      </c>
      <c r="AW68">
        <v>733.39829999999995</v>
      </c>
      <c r="AX68">
        <v>2071.4690000000001</v>
      </c>
      <c r="AY68">
        <v>2328</v>
      </c>
      <c r="AZ68">
        <v>551108.19999999995</v>
      </c>
      <c r="BA68">
        <v>2020417.4</v>
      </c>
      <c r="BB68">
        <v>24692.9</v>
      </c>
      <c r="BC68">
        <v>334.94659999999999</v>
      </c>
      <c r="BD68">
        <v>22757.27</v>
      </c>
      <c r="BH68">
        <f t="shared" si="2"/>
        <v>12804.2109</v>
      </c>
      <c r="BI68">
        <f t="shared" si="11"/>
        <v>2661.9820883243278</v>
      </c>
      <c r="BJ68">
        <f t="shared" si="11"/>
        <v>11.769193440295556</v>
      </c>
      <c r="BK68">
        <f t="shared" si="11"/>
        <v>3.9137919999999999</v>
      </c>
      <c r="BL68">
        <f t="shared" si="11"/>
        <v>9.9112723743437723</v>
      </c>
      <c r="BM68">
        <f t="shared" si="11"/>
        <v>42.809597506681314</v>
      </c>
      <c r="BN68">
        <f t="shared" si="11"/>
        <v>959.87649254404948</v>
      </c>
      <c r="BO68">
        <f t="shared" si="11"/>
        <v>18.14230626490362</v>
      </c>
      <c r="BP68">
        <f t="shared" si="11"/>
        <v>373.70872881126957</v>
      </c>
      <c r="BQ68">
        <f t="shared" si="11"/>
        <v>681.66424286892061</v>
      </c>
      <c r="BR68">
        <f t="shared" si="11"/>
        <v>1222.594772055875</v>
      </c>
      <c r="BS68">
        <f t="shared" si="11"/>
        <v>1499.3607062384667</v>
      </c>
      <c r="BT68">
        <f t="shared" si="11"/>
        <v>4060.3674914864773</v>
      </c>
      <c r="BU68">
        <f t="shared" si="11"/>
        <v>1522.9512672444803</v>
      </c>
      <c r="BV68">
        <f t="shared" si="11"/>
        <v>1083.1759726568494</v>
      </c>
      <c r="BW68">
        <f t="shared" si="10"/>
        <v>186.58835258688165</v>
      </c>
      <c r="BX68">
        <f t="shared" si="3"/>
        <v>18469.579720017762</v>
      </c>
      <c r="BZ68" s="25">
        <f t="shared" si="6"/>
        <v>45612.606896421581</v>
      </c>
      <c r="CB68" s="25">
        <f t="shared" si="7"/>
        <v>10.727939424319301</v>
      </c>
      <c r="CC68" s="25"/>
      <c r="CD68" s="25"/>
    </row>
    <row r="69" spans="1:82" x14ac:dyDescent="0.25">
      <c r="A69">
        <v>2022</v>
      </c>
      <c r="B69">
        <v>13572.64</v>
      </c>
      <c r="C69">
        <v>2034.547</v>
      </c>
      <c r="D69">
        <v>1714.7449999999999</v>
      </c>
      <c r="E69">
        <v>4.1693110000000004</v>
      </c>
      <c r="F69">
        <v>633.72080000000005</v>
      </c>
      <c r="G69">
        <v>5376.3059999999996</v>
      </c>
      <c r="H69">
        <v>3026.7080000000001</v>
      </c>
      <c r="I69">
        <v>2759.2669999999998</v>
      </c>
      <c r="J69">
        <v>3418.6689999999999</v>
      </c>
      <c r="K69">
        <v>745.75559999999996</v>
      </c>
      <c r="L69">
        <v>1860.778</v>
      </c>
      <c r="M69">
        <v>2190.741</v>
      </c>
      <c r="N69">
        <v>559151.69999999995</v>
      </c>
      <c r="O69">
        <v>1976806.6</v>
      </c>
      <c r="P69">
        <v>19538.88</v>
      </c>
      <c r="Q69">
        <v>306.16149999999999</v>
      </c>
      <c r="R69">
        <v>21279.41</v>
      </c>
      <c r="S69">
        <v>201.9991</v>
      </c>
      <c r="U69">
        <v>14903.59</v>
      </c>
      <c r="V69">
        <v>2704.4929999999999</v>
      </c>
      <c r="W69">
        <v>14.555540000000001</v>
      </c>
      <c r="X69">
        <v>4.9583120000000003</v>
      </c>
      <c r="Y69">
        <v>11.70355</v>
      </c>
      <c r="Z69">
        <v>53.491570000000003</v>
      </c>
      <c r="AA69">
        <v>734.5575</v>
      </c>
      <c r="AB69">
        <v>21.992529999999999</v>
      </c>
      <c r="AC69">
        <v>378.83199999999999</v>
      </c>
      <c r="AD69">
        <v>690.94129999999996</v>
      </c>
      <c r="AE69">
        <v>1388.7819999999999</v>
      </c>
      <c r="AF69">
        <v>1624.87</v>
      </c>
      <c r="AG69">
        <v>4361.0600000000004</v>
      </c>
      <c r="AH69">
        <v>1568.3240000000001</v>
      </c>
      <c r="AI69">
        <v>1082.1300000000001</v>
      </c>
      <c r="AJ69">
        <v>208.23580000000001</v>
      </c>
      <c r="AK69">
        <v>20037.79</v>
      </c>
      <c r="AN69">
        <v>14903.59</v>
      </c>
      <c r="AO69">
        <v>2344.779</v>
      </c>
      <c r="AP69">
        <v>1791.569</v>
      </c>
      <c r="AQ69">
        <v>4.9583120000000003</v>
      </c>
      <c r="AR69">
        <v>721.08450000000005</v>
      </c>
      <c r="AS69">
        <v>6289.1540000000005</v>
      </c>
      <c r="AT69">
        <v>7224.5050000000001</v>
      </c>
      <c r="AU69">
        <v>3325.49</v>
      </c>
      <c r="AV69">
        <v>3798.9839999999999</v>
      </c>
      <c r="AW69">
        <v>762.25340000000006</v>
      </c>
      <c r="AX69">
        <v>2155.7649999999999</v>
      </c>
      <c r="AY69">
        <v>2443.3980000000001</v>
      </c>
      <c r="AZ69">
        <v>568276.6</v>
      </c>
      <c r="BA69">
        <v>2103616</v>
      </c>
      <c r="BB69">
        <v>25934.2</v>
      </c>
      <c r="BC69">
        <v>348.8263</v>
      </c>
      <c r="BD69">
        <v>24105.06</v>
      </c>
      <c r="BH69">
        <f t="shared" si="2"/>
        <v>13370.640899999999</v>
      </c>
      <c r="BI69">
        <f t="shared" si="11"/>
        <v>2803.0416056705399</v>
      </c>
      <c r="BJ69">
        <f t="shared" si="11"/>
        <v>12.273356256331454</v>
      </c>
      <c r="BK69">
        <f t="shared" si="11"/>
        <v>4.1693110000000004</v>
      </c>
      <c r="BL69">
        <f t="shared" si="11"/>
        <v>10.285904298832675</v>
      </c>
      <c r="BM69">
        <f t="shared" si="11"/>
        <v>44.527717999805326</v>
      </c>
      <c r="BN69">
        <f t="shared" si="11"/>
        <v>1000.413509682123</v>
      </c>
      <c r="BO69">
        <f t="shared" si="11"/>
        <v>18.858675207525547</v>
      </c>
      <c r="BP69">
        <f t="shared" si="11"/>
        <v>381.9901930740802</v>
      </c>
      <c r="BQ69">
        <f t="shared" si="11"/>
        <v>698.36647768883608</v>
      </c>
      <c r="BR69">
        <f t="shared" si="11"/>
        <v>1259.2723242171744</v>
      </c>
      <c r="BS69">
        <f t="shared" si="11"/>
        <v>1544.3415344750233</v>
      </c>
      <c r="BT69">
        <f t="shared" si="11"/>
        <v>4163.0179780550343</v>
      </c>
      <c r="BU69">
        <f t="shared" si="11"/>
        <v>1573.208703073135</v>
      </c>
      <c r="BV69">
        <f t="shared" si="11"/>
        <v>1109.1720506759866</v>
      </c>
      <c r="BW69">
        <f t="shared" si="10"/>
        <v>192.18598684357363</v>
      </c>
      <c r="BX69">
        <f t="shared" si="3"/>
        <v>19179.062473432281</v>
      </c>
      <c r="BZ69" s="25">
        <f t="shared" si="6"/>
        <v>47364.828701650287</v>
      </c>
      <c r="CB69" s="25">
        <f t="shared" si="7"/>
        <v>10.765635221743405</v>
      </c>
      <c r="CC69" s="25"/>
      <c r="CD69" s="25"/>
    </row>
  </sheetData>
  <mergeCells count="4">
    <mergeCell ref="B1:R1"/>
    <mergeCell ref="U1:AK1"/>
    <mergeCell ref="AN1:BD1"/>
    <mergeCell ref="BH1:BX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ACFEB-C8A4-40AF-B475-FF5764893F0D}">
  <dimension ref="A1:I100"/>
  <sheetViews>
    <sheetView workbookViewId="0">
      <selection activeCell="B12" sqref="B12"/>
    </sheetView>
  </sheetViews>
  <sheetFormatPr defaultRowHeight="15" x14ac:dyDescent="0.25"/>
  <cols>
    <col min="23" max="23" width="9.140625" customWidth="1"/>
  </cols>
  <sheetData>
    <row r="1" spans="1:9" x14ac:dyDescent="0.25">
      <c r="B1" s="35" t="s">
        <v>2</v>
      </c>
      <c r="C1" s="35"/>
      <c r="E1" s="21" t="s">
        <v>439</v>
      </c>
      <c r="F1" s="21"/>
      <c r="I1" s="21"/>
    </row>
    <row r="2" spans="1:9" x14ac:dyDescent="0.25">
      <c r="B2" t="s">
        <v>0</v>
      </c>
      <c r="C2" t="s">
        <v>1</v>
      </c>
      <c r="E2" t="s">
        <v>0</v>
      </c>
    </row>
    <row r="3" spans="1:9" x14ac:dyDescent="0.25">
      <c r="A3">
        <v>2005</v>
      </c>
      <c r="B3" s="23">
        <f>'Blanchard &amp; Quah'!B3</f>
        <v>0.19</v>
      </c>
      <c r="C3" s="23">
        <f>'Blanchard &amp; Quah'!C3</f>
        <v>0.44</v>
      </c>
      <c r="E3" s="22">
        <f>'Data foreign demand'!CD52</f>
        <v>6.0577779401764786E-3</v>
      </c>
    </row>
    <row r="4" spans="1:9" x14ac:dyDescent="0.25">
      <c r="A4">
        <f>A3+1</f>
        <v>2006</v>
      </c>
      <c r="B4" s="23">
        <f>'Blanchard &amp; Quah'!B4</f>
        <v>0.27960000000000002</v>
      </c>
      <c r="C4" s="23">
        <f>'Blanchard &amp; Quah'!C4</f>
        <v>0.50729999999999997</v>
      </c>
      <c r="E4" s="22">
        <f>'Data foreign demand'!CD53</f>
        <v>9.4818182522491412E-3</v>
      </c>
    </row>
    <row r="5" spans="1:9" x14ac:dyDescent="0.25">
      <c r="A5">
        <f t="shared" ref="A5:A12" si="0">A4+1</f>
        <v>2007</v>
      </c>
      <c r="B5" s="23">
        <f>'Blanchard &amp; Quah'!B5</f>
        <v>0.24380000000000002</v>
      </c>
      <c r="C5" s="23">
        <f>'Blanchard &amp; Quah'!C5</f>
        <v>0.54700000000000004</v>
      </c>
      <c r="E5" s="22">
        <f>'Data foreign demand'!CD54</f>
        <v>5.2463907586908221E-3</v>
      </c>
    </row>
    <row r="6" spans="1:9" x14ac:dyDescent="0.25">
      <c r="A6">
        <f t="shared" si="0"/>
        <v>2008</v>
      </c>
      <c r="B6" s="23">
        <f>'Blanchard &amp; Quah'!B6</f>
        <v>0.18961600000000001</v>
      </c>
      <c r="C6" s="23">
        <f>'Blanchard &amp; Quah'!C6</f>
        <v>0.58000000000000007</v>
      </c>
      <c r="E6" s="22">
        <f>'Data foreign demand'!CD55</f>
        <v>-1.6069744900811145E-2</v>
      </c>
    </row>
    <row r="7" spans="1:9" x14ac:dyDescent="0.25">
      <c r="A7">
        <f t="shared" si="0"/>
        <v>2009</v>
      </c>
      <c r="B7" s="23">
        <f>'Blanchard &amp; Quah'!B7</f>
        <v>-3.5000000000000003E-2</v>
      </c>
      <c r="C7" s="23">
        <f>'Blanchard &amp; Quah'!C7</f>
        <v>0.53310000000000002</v>
      </c>
      <c r="E7" s="22">
        <f>'Data foreign demand'!CD56</f>
        <v>-5.2744878192932276E-2</v>
      </c>
    </row>
    <row r="8" spans="1:9" x14ac:dyDescent="0.25">
      <c r="A8">
        <f t="shared" si="0"/>
        <v>2010</v>
      </c>
      <c r="B8" s="23">
        <f>'Blanchard &amp; Quah'!B8</f>
        <v>0.26990000000000003</v>
      </c>
      <c r="C8" s="23">
        <f>'Blanchard &amp; Quah'!C8</f>
        <v>0.64800000000000002</v>
      </c>
      <c r="E8" s="22">
        <f>'Data foreign demand'!CD57</f>
        <v>8.1830317949087572E-3</v>
      </c>
    </row>
    <row r="9" spans="1:9" x14ac:dyDescent="0.25">
      <c r="A9">
        <f t="shared" si="0"/>
        <v>2011</v>
      </c>
      <c r="B9" s="23">
        <f>'Blanchard &amp; Quah'!B9</f>
        <v>0.1996</v>
      </c>
      <c r="C9" s="23">
        <f>'Blanchard &amp; Quah'!C9</f>
        <v>0.64300000000000002</v>
      </c>
      <c r="E9" s="22">
        <f>'Data foreign demand'!CD58</f>
        <v>-3.2163687500563753E-4</v>
      </c>
    </row>
    <row r="10" spans="1:9" x14ac:dyDescent="0.25">
      <c r="A10">
        <f t="shared" si="0"/>
        <v>2012</v>
      </c>
      <c r="B10" s="23">
        <f>'Blanchard &amp; Quah'!B10</f>
        <v>0.13240000000000002</v>
      </c>
      <c r="C10" s="23">
        <f>'Blanchard &amp; Quah'!C10</f>
        <v>0.37659999999999999</v>
      </c>
      <c r="E10" s="22">
        <f>'Data foreign demand'!CD59</f>
        <v>-5.1117292316682494E-3</v>
      </c>
    </row>
    <row r="11" spans="1:9" x14ac:dyDescent="0.25">
      <c r="A11">
        <f t="shared" si="0"/>
        <v>2013</v>
      </c>
      <c r="B11" s="23">
        <f>'Blanchard &amp; Quah'!B11</f>
        <v>0.26180000000000003</v>
      </c>
      <c r="C11" s="23">
        <f>'Blanchard &amp; Quah'!C11</f>
        <v>0.41839999999999999</v>
      </c>
      <c r="E11" s="22">
        <f>'Data foreign demand'!CD60</f>
        <v>-2.5418707519779815E-3</v>
      </c>
    </row>
    <row r="12" spans="1:9" x14ac:dyDescent="0.25">
      <c r="A12">
        <f t="shared" si="0"/>
        <v>2014</v>
      </c>
      <c r="B12" s="23">
        <f>'Blanchard &amp; Quah'!B12</f>
        <v>0.16620000000000001</v>
      </c>
      <c r="C12" s="23">
        <f>'Blanchard &amp; Quah'!C12</f>
        <v>0.47720000000000001</v>
      </c>
      <c r="E12" s="22">
        <f>'Data foreign demand'!CD61</f>
        <v>4.2174329041824166E-3</v>
      </c>
    </row>
    <row r="14" spans="1:9" x14ac:dyDescent="0.25">
      <c r="A14" t="s">
        <v>3</v>
      </c>
    </row>
    <row r="15" spans="1:9" x14ac:dyDescent="0.25">
      <c r="A15" t="s">
        <v>440</v>
      </c>
    </row>
    <row r="19" spans="1:5" x14ac:dyDescent="0.25">
      <c r="A19" t="s">
        <v>6</v>
      </c>
      <c r="B19">
        <f>AVERAGE(B3:B12)</f>
        <v>0.18979160000000003</v>
      </c>
      <c r="C19">
        <f>AVERAGE(C3:C12)</f>
        <v>0.51706000000000008</v>
      </c>
      <c r="E19">
        <f t="shared" ref="E19" si="1">AVERAGE(E3:E12)</f>
        <v>-4.3603408302187677E-3</v>
      </c>
    </row>
    <row r="20" spans="1:5" x14ac:dyDescent="0.25">
      <c r="A20" t="s">
        <v>7</v>
      </c>
      <c r="B20">
        <f>STDEV(B3:B12)</f>
        <v>9.2534031667873995E-2</v>
      </c>
      <c r="C20">
        <f>STDEV(C3:C12)</f>
        <v>9.1412632241574227E-2</v>
      </c>
      <c r="E20">
        <f>STDEV(E3:E12)</f>
        <v>1.8624065687934566E-2</v>
      </c>
    </row>
    <row r="21" spans="1:5" x14ac:dyDescent="0.25">
      <c r="A21" t="s">
        <v>8</v>
      </c>
      <c r="B21">
        <f>MAX(B3:B12)</f>
        <v>0.27960000000000002</v>
      </c>
      <c r="C21">
        <f>MAX(C3:C12)</f>
        <v>0.64800000000000002</v>
      </c>
      <c r="E21">
        <f t="shared" ref="E21" si="2">MAX(E3:E12)</f>
        <v>9.4818182522491412E-3</v>
      </c>
    </row>
    <row r="22" spans="1:5" x14ac:dyDescent="0.25">
      <c r="A22" t="s">
        <v>9</v>
      </c>
      <c r="B22">
        <f>MIN(B3:B12)</f>
        <v>-3.5000000000000003E-2</v>
      </c>
      <c r="C22">
        <f>MIN(C3:C12)</f>
        <v>0.37659999999999999</v>
      </c>
      <c r="E22">
        <f t="shared" ref="E22" si="3">MIN(E3:E12)</f>
        <v>-5.2744878192932276E-2</v>
      </c>
    </row>
    <row r="23" spans="1:5" x14ac:dyDescent="0.25">
      <c r="A23" t="s">
        <v>447</v>
      </c>
      <c r="E23" s="24">
        <f>SUM(E92:E100)/COUNT(E92:E100)</f>
        <v>0.66666666666666663</v>
      </c>
    </row>
    <row r="24" spans="1:5" x14ac:dyDescent="0.25">
      <c r="A24" t="s">
        <v>317</v>
      </c>
      <c r="E24" s="29">
        <f>CORREL(E3:E12,$B3:$B12)</f>
        <v>0.8806311178035432</v>
      </c>
    </row>
    <row r="25" spans="1:5" x14ac:dyDescent="0.25">
      <c r="A25" t="s">
        <v>318</v>
      </c>
      <c r="E25" s="24">
        <f>CORREL(E63:E72,$B63:$B72)</f>
        <v>0.75757575757575757</v>
      </c>
    </row>
    <row r="60" spans="1:6" x14ac:dyDescent="0.25">
      <c r="A60" t="s">
        <v>319</v>
      </c>
    </row>
    <row r="62" spans="1:6" x14ac:dyDescent="0.25">
      <c r="B62" t="str">
        <f>B2</f>
        <v>Demand</v>
      </c>
      <c r="C62" t="str">
        <f>C2</f>
        <v>Productivity</v>
      </c>
      <c r="E62" t="str">
        <f>E2</f>
        <v>Demand</v>
      </c>
      <c r="F62">
        <f>F2</f>
        <v>0</v>
      </c>
    </row>
    <row r="63" spans="1:6" x14ac:dyDescent="0.25">
      <c r="A63">
        <f t="shared" ref="A63:A72" si="4">A3</f>
        <v>2005</v>
      </c>
      <c r="B63">
        <f t="shared" ref="B63:C72" si="5">RANK(B3,B$3:B$12)</f>
        <v>6</v>
      </c>
      <c r="C63">
        <f t="shared" si="5"/>
        <v>8</v>
      </c>
      <c r="E63">
        <f t="shared" ref="E63:F72" si="6">RANK(E3,E$3:E$12)</f>
        <v>3</v>
      </c>
      <c r="F63" t="e">
        <f t="shared" si="6"/>
        <v>#N/A</v>
      </c>
    </row>
    <row r="64" spans="1:6" x14ac:dyDescent="0.25">
      <c r="A64">
        <f t="shared" si="4"/>
        <v>2006</v>
      </c>
      <c r="B64">
        <f t="shared" si="5"/>
        <v>1</v>
      </c>
      <c r="C64">
        <f t="shared" si="5"/>
        <v>6</v>
      </c>
      <c r="E64">
        <f t="shared" si="6"/>
        <v>1</v>
      </c>
      <c r="F64" t="e">
        <f t="shared" si="6"/>
        <v>#N/A</v>
      </c>
    </row>
    <row r="65" spans="1:6" x14ac:dyDescent="0.25">
      <c r="A65">
        <f t="shared" si="4"/>
        <v>2007</v>
      </c>
      <c r="B65">
        <f t="shared" si="5"/>
        <v>4</v>
      </c>
      <c r="C65">
        <f t="shared" si="5"/>
        <v>4</v>
      </c>
      <c r="E65">
        <f t="shared" si="6"/>
        <v>4</v>
      </c>
      <c r="F65" t="e">
        <f t="shared" si="6"/>
        <v>#N/A</v>
      </c>
    </row>
    <row r="66" spans="1:6" x14ac:dyDescent="0.25">
      <c r="A66">
        <f t="shared" si="4"/>
        <v>2008</v>
      </c>
      <c r="B66">
        <f t="shared" si="5"/>
        <v>7</v>
      </c>
      <c r="C66">
        <f t="shared" si="5"/>
        <v>3</v>
      </c>
      <c r="E66">
        <f t="shared" si="6"/>
        <v>9</v>
      </c>
      <c r="F66" t="e">
        <f t="shared" si="6"/>
        <v>#N/A</v>
      </c>
    </row>
    <row r="67" spans="1:6" x14ac:dyDescent="0.25">
      <c r="A67">
        <f t="shared" si="4"/>
        <v>2009</v>
      </c>
      <c r="B67">
        <f t="shared" si="5"/>
        <v>10</v>
      </c>
      <c r="C67">
        <f t="shared" si="5"/>
        <v>5</v>
      </c>
      <c r="E67">
        <f t="shared" si="6"/>
        <v>10</v>
      </c>
      <c r="F67" t="e">
        <f t="shared" si="6"/>
        <v>#N/A</v>
      </c>
    </row>
    <row r="68" spans="1:6" x14ac:dyDescent="0.25">
      <c r="A68">
        <f t="shared" si="4"/>
        <v>2010</v>
      </c>
      <c r="B68">
        <f t="shared" si="5"/>
        <v>2</v>
      </c>
      <c r="C68">
        <f t="shared" si="5"/>
        <v>1</v>
      </c>
      <c r="E68">
        <f t="shared" si="6"/>
        <v>2</v>
      </c>
      <c r="F68" t="e">
        <f t="shared" si="6"/>
        <v>#N/A</v>
      </c>
    </row>
    <row r="69" spans="1:6" x14ac:dyDescent="0.25">
      <c r="A69">
        <f t="shared" si="4"/>
        <v>2011</v>
      </c>
      <c r="B69">
        <f t="shared" si="5"/>
        <v>5</v>
      </c>
      <c r="C69">
        <f t="shared" si="5"/>
        <v>2</v>
      </c>
      <c r="E69">
        <f t="shared" si="6"/>
        <v>6</v>
      </c>
      <c r="F69" t="e">
        <f t="shared" si="6"/>
        <v>#N/A</v>
      </c>
    </row>
    <row r="70" spans="1:6" x14ac:dyDescent="0.25">
      <c r="A70">
        <f t="shared" si="4"/>
        <v>2012</v>
      </c>
      <c r="B70">
        <f t="shared" si="5"/>
        <v>9</v>
      </c>
      <c r="C70">
        <f t="shared" si="5"/>
        <v>10</v>
      </c>
      <c r="E70">
        <f t="shared" si="6"/>
        <v>8</v>
      </c>
      <c r="F70" t="e">
        <f t="shared" si="6"/>
        <v>#N/A</v>
      </c>
    </row>
    <row r="71" spans="1:6" x14ac:dyDescent="0.25">
      <c r="A71">
        <f t="shared" si="4"/>
        <v>2013</v>
      </c>
      <c r="B71">
        <f t="shared" si="5"/>
        <v>3</v>
      </c>
      <c r="C71">
        <f t="shared" si="5"/>
        <v>9</v>
      </c>
      <c r="E71">
        <f t="shared" si="6"/>
        <v>7</v>
      </c>
      <c r="F71" t="e">
        <f t="shared" si="6"/>
        <v>#N/A</v>
      </c>
    </row>
    <row r="72" spans="1:6" x14ac:dyDescent="0.25">
      <c r="A72">
        <f t="shared" si="4"/>
        <v>2014</v>
      </c>
      <c r="B72">
        <f t="shared" si="5"/>
        <v>8</v>
      </c>
      <c r="C72">
        <f t="shared" si="5"/>
        <v>7</v>
      </c>
      <c r="E72">
        <f t="shared" si="6"/>
        <v>5</v>
      </c>
      <c r="F72" t="e">
        <f t="shared" si="6"/>
        <v>#N/A</v>
      </c>
    </row>
    <row r="74" spans="1:6" x14ac:dyDescent="0.25">
      <c r="A74" t="s">
        <v>445</v>
      </c>
    </row>
    <row r="76" spans="1:6" x14ac:dyDescent="0.25">
      <c r="B76" t="str">
        <f>B62</f>
        <v>Demand</v>
      </c>
      <c r="C76" t="str">
        <f>C62</f>
        <v>Productivity</v>
      </c>
      <c r="E76" t="str">
        <f>E62</f>
        <v>Demand</v>
      </c>
      <c r="F76">
        <f>F62</f>
        <v>0</v>
      </c>
    </row>
    <row r="77" spans="1:6" x14ac:dyDescent="0.25">
      <c r="A77">
        <f>A63</f>
        <v>2005</v>
      </c>
    </row>
    <row r="78" spans="1:6" x14ac:dyDescent="0.25">
      <c r="A78">
        <f t="shared" ref="A78:A86" si="7">A64</f>
        <v>2006</v>
      </c>
      <c r="B78">
        <f>IF(B3=0,"",IF(B4="","",SIGN(B4/B3-1)))</f>
        <v>1</v>
      </c>
      <c r="C78">
        <f t="shared" ref="C78:C86" si="8">IF(C3=0,"",IF(C4="","",SIGN(C4/C3-1)))</f>
        <v>1</v>
      </c>
      <c r="E78">
        <f>IF(E3=0,"",IF(E4="","",SIGN(E4/E3-1)))</f>
        <v>1</v>
      </c>
      <c r="F78" t="str">
        <f t="shared" ref="F78:F86" si="9">IF(F3=0,"",IF(F4="","",SIGN(F4/F3-1)))</f>
        <v/>
      </c>
    </row>
    <row r="79" spans="1:6" x14ac:dyDescent="0.25">
      <c r="A79">
        <f t="shared" si="7"/>
        <v>2007</v>
      </c>
      <c r="B79">
        <f t="shared" ref="B79:B86" si="10">IF(B4=0,"",IF(B5="","",SIGN(B5/B4-1)))</f>
        <v>-1</v>
      </c>
      <c r="C79">
        <f t="shared" si="8"/>
        <v>1</v>
      </c>
      <c r="E79">
        <f t="shared" ref="E79:E86" si="11">IF(E4=0,"",IF(E5="","",SIGN(E5/E4-1)))</f>
        <v>-1</v>
      </c>
      <c r="F79" t="str">
        <f t="shared" si="9"/>
        <v/>
      </c>
    </row>
    <row r="80" spans="1:6" x14ac:dyDescent="0.25">
      <c r="A80">
        <f t="shared" si="7"/>
        <v>2008</v>
      </c>
      <c r="B80">
        <f t="shared" si="10"/>
        <v>-1</v>
      </c>
      <c r="C80">
        <f t="shared" si="8"/>
        <v>1</v>
      </c>
      <c r="E80">
        <f t="shared" si="11"/>
        <v>-1</v>
      </c>
      <c r="F80" t="str">
        <f t="shared" si="9"/>
        <v/>
      </c>
    </row>
    <row r="81" spans="1:6" x14ac:dyDescent="0.25">
      <c r="A81">
        <f t="shared" si="7"/>
        <v>2009</v>
      </c>
      <c r="B81">
        <f t="shared" si="10"/>
        <v>-1</v>
      </c>
      <c r="C81">
        <f t="shared" si="8"/>
        <v>-1</v>
      </c>
      <c r="E81">
        <f t="shared" si="11"/>
        <v>1</v>
      </c>
      <c r="F81" t="str">
        <f t="shared" si="9"/>
        <v/>
      </c>
    </row>
    <row r="82" spans="1:6" x14ac:dyDescent="0.25">
      <c r="A82">
        <f t="shared" si="7"/>
        <v>2010</v>
      </c>
      <c r="B82">
        <f t="shared" si="10"/>
        <v>-1</v>
      </c>
      <c r="C82">
        <f t="shared" si="8"/>
        <v>1</v>
      </c>
      <c r="E82">
        <f t="shared" si="11"/>
        <v>-1</v>
      </c>
      <c r="F82" t="str">
        <f t="shared" si="9"/>
        <v/>
      </c>
    </row>
    <row r="83" spans="1:6" x14ac:dyDescent="0.25">
      <c r="A83">
        <f t="shared" si="7"/>
        <v>2011</v>
      </c>
      <c r="B83">
        <f t="shared" si="10"/>
        <v>-1</v>
      </c>
      <c r="C83">
        <f t="shared" si="8"/>
        <v>-1</v>
      </c>
      <c r="E83">
        <f t="shared" si="11"/>
        <v>-1</v>
      </c>
      <c r="F83" t="str">
        <f t="shared" si="9"/>
        <v/>
      </c>
    </row>
    <row r="84" spans="1:6" x14ac:dyDescent="0.25">
      <c r="A84">
        <f t="shared" si="7"/>
        <v>2012</v>
      </c>
      <c r="B84">
        <f t="shared" si="10"/>
        <v>-1</v>
      </c>
      <c r="C84">
        <f t="shared" si="8"/>
        <v>-1</v>
      </c>
      <c r="E84">
        <f t="shared" si="11"/>
        <v>1</v>
      </c>
      <c r="F84" t="str">
        <f t="shared" si="9"/>
        <v/>
      </c>
    </row>
    <row r="85" spans="1:6" x14ac:dyDescent="0.25">
      <c r="A85">
        <f t="shared" si="7"/>
        <v>2013</v>
      </c>
      <c r="B85">
        <f t="shared" si="10"/>
        <v>1</v>
      </c>
      <c r="C85">
        <f t="shared" si="8"/>
        <v>1</v>
      </c>
      <c r="E85">
        <f t="shared" si="11"/>
        <v>-1</v>
      </c>
      <c r="F85" t="str">
        <f t="shared" si="9"/>
        <v/>
      </c>
    </row>
    <row r="86" spans="1:6" x14ac:dyDescent="0.25">
      <c r="A86">
        <f t="shared" si="7"/>
        <v>2014</v>
      </c>
      <c r="B86">
        <f t="shared" si="10"/>
        <v>-1</v>
      </c>
      <c r="C86">
        <f t="shared" si="8"/>
        <v>1</v>
      </c>
      <c r="E86">
        <f t="shared" si="11"/>
        <v>-1</v>
      </c>
      <c r="F86" t="str">
        <f t="shared" si="9"/>
        <v/>
      </c>
    </row>
    <row r="88" spans="1:6" x14ac:dyDescent="0.25">
      <c r="A88" t="s">
        <v>446</v>
      </c>
    </row>
    <row r="90" spans="1:6" x14ac:dyDescent="0.25">
      <c r="E90" t="str">
        <f>E76</f>
        <v>Demand</v>
      </c>
      <c r="F90">
        <f>F76</f>
        <v>0</v>
      </c>
    </row>
    <row r="91" spans="1:6" x14ac:dyDescent="0.25">
      <c r="A91">
        <f>A77</f>
        <v>2005</v>
      </c>
    </row>
    <row r="92" spans="1:6" x14ac:dyDescent="0.25">
      <c r="A92">
        <f t="shared" ref="A92:A100" si="12">A78</f>
        <v>2006</v>
      </c>
      <c r="E92">
        <f>IF(E78="","",IF(E78=$B78,1,0))</f>
        <v>1</v>
      </c>
      <c r="F92" t="str">
        <f>IF(F78="","",IF(F78=$C78,1,0))</f>
        <v/>
      </c>
    </row>
    <row r="93" spans="1:6" x14ac:dyDescent="0.25">
      <c r="A93">
        <f t="shared" si="12"/>
        <v>2007</v>
      </c>
      <c r="E93">
        <f t="shared" ref="E93:E100" si="13">IF(E79="","",IF(E79=$B79,1,0))</f>
        <v>1</v>
      </c>
      <c r="F93" t="str">
        <f t="shared" ref="F93:F100" si="14">IF(F79="","",IF(F79=$C79,1,0))</f>
        <v/>
      </c>
    </row>
    <row r="94" spans="1:6" x14ac:dyDescent="0.25">
      <c r="A94">
        <f t="shared" si="12"/>
        <v>2008</v>
      </c>
      <c r="E94">
        <f t="shared" si="13"/>
        <v>1</v>
      </c>
      <c r="F94" t="str">
        <f t="shared" si="14"/>
        <v/>
      </c>
    </row>
    <row r="95" spans="1:6" x14ac:dyDescent="0.25">
      <c r="A95">
        <f t="shared" si="12"/>
        <v>2009</v>
      </c>
      <c r="E95">
        <f t="shared" si="13"/>
        <v>0</v>
      </c>
      <c r="F95" t="str">
        <f t="shared" si="14"/>
        <v/>
      </c>
    </row>
    <row r="96" spans="1:6" x14ac:dyDescent="0.25">
      <c r="A96">
        <f t="shared" si="12"/>
        <v>2010</v>
      </c>
      <c r="E96">
        <f t="shared" si="13"/>
        <v>1</v>
      </c>
      <c r="F96" t="str">
        <f t="shared" si="14"/>
        <v/>
      </c>
    </row>
    <row r="97" spans="1:6" x14ac:dyDescent="0.25">
      <c r="A97">
        <f t="shared" si="12"/>
        <v>2011</v>
      </c>
      <c r="E97">
        <f t="shared" si="13"/>
        <v>1</v>
      </c>
      <c r="F97" t="str">
        <f t="shared" si="14"/>
        <v/>
      </c>
    </row>
    <row r="98" spans="1:6" x14ac:dyDescent="0.25">
      <c r="A98">
        <f t="shared" si="12"/>
        <v>2012</v>
      </c>
      <c r="E98">
        <f t="shared" si="13"/>
        <v>0</v>
      </c>
      <c r="F98" t="str">
        <f t="shared" si="14"/>
        <v/>
      </c>
    </row>
    <row r="99" spans="1:6" x14ac:dyDescent="0.25">
      <c r="A99">
        <f t="shared" si="12"/>
        <v>2013</v>
      </c>
      <c r="E99">
        <f t="shared" si="13"/>
        <v>0</v>
      </c>
      <c r="F99" t="str">
        <f t="shared" si="14"/>
        <v/>
      </c>
    </row>
    <row r="100" spans="1:6" x14ac:dyDescent="0.25">
      <c r="A100">
        <f t="shared" si="12"/>
        <v>2014</v>
      </c>
      <c r="E100">
        <f t="shared" si="13"/>
        <v>1</v>
      </c>
      <c r="F100" t="str">
        <f t="shared" si="14"/>
        <v/>
      </c>
    </row>
  </sheetData>
  <mergeCells count="1">
    <mergeCell ref="B1:C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60F25-A87F-44A2-AEFF-5FC6BC479CD1}">
  <dimension ref="A1:N12"/>
  <sheetViews>
    <sheetView tabSelected="1" workbookViewId="0"/>
  </sheetViews>
  <sheetFormatPr defaultRowHeight="15" x14ac:dyDescent="0.25"/>
  <sheetData>
    <row r="1" spans="1:14" x14ac:dyDescent="0.25">
      <c r="B1" s="30" t="s">
        <v>448</v>
      </c>
      <c r="D1" t="s">
        <v>449</v>
      </c>
      <c r="E1" t="s">
        <v>453</v>
      </c>
      <c r="F1" s="31" t="s">
        <v>454</v>
      </c>
    </row>
    <row r="2" spans="1:14" x14ac:dyDescent="0.25">
      <c r="B2" s="30" t="s">
        <v>0</v>
      </c>
      <c r="C2" t="s">
        <v>451</v>
      </c>
      <c r="D2" t="s">
        <v>450</v>
      </c>
      <c r="E2" t="s">
        <v>452</v>
      </c>
      <c r="F2" s="31" t="s">
        <v>0</v>
      </c>
    </row>
    <row r="3" spans="1:14" x14ac:dyDescent="0.25">
      <c r="A3">
        <f>'Alesina et al'!A3</f>
        <v>2005</v>
      </c>
      <c r="B3" s="30">
        <f>'Alesina et al'!B3</f>
        <v>0.19</v>
      </c>
      <c r="C3">
        <f>'Foreign demand'!E3</f>
        <v>6.0577779401764786E-3</v>
      </c>
      <c r="D3">
        <f>-'Corsetti et al'!E3</f>
        <v>-3.0223655913978562E-2</v>
      </c>
      <c r="F3" s="31">
        <f>'Blanchard &amp; Quah'!E3</f>
        <v>1.0490273999999999</v>
      </c>
      <c r="J3" s="30" t="str">
        <f>B1</f>
        <v>Santos et al.</v>
      </c>
      <c r="K3" t="str">
        <f>C2</f>
        <v>Foreign demand</v>
      </c>
      <c r="L3" t="str">
        <f>D2</f>
        <v>Monetary policy</v>
      </c>
      <c r="M3" t="str">
        <f>E2</f>
        <v>Fiscal policy</v>
      </c>
      <c r="N3" s="31" t="str">
        <f>F1</f>
        <v>B&amp;Q</v>
      </c>
    </row>
    <row r="4" spans="1:14" x14ac:dyDescent="0.25">
      <c r="A4">
        <f>'Alesina et al'!A4</f>
        <v>2006</v>
      </c>
      <c r="B4" s="30">
        <f>'Alesina et al'!B4</f>
        <v>0.27960000000000002</v>
      </c>
      <c r="C4">
        <f>'Foreign demand'!E4</f>
        <v>9.4818182522491412E-3</v>
      </c>
      <c r="D4">
        <f>-'Corsetti et al'!E4</f>
        <v>-2.9576344086021888E-2</v>
      </c>
      <c r="F4" s="31">
        <f>'Blanchard &amp; Quah'!E4</f>
        <v>2.6141237999999998</v>
      </c>
      <c r="I4" s="30" t="str">
        <f>J3</f>
        <v>Santos et al.</v>
      </c>
      <c r="J4" s="30">
        <v>1</v>
      </c>
      <c r="K4" s="32">
        <f>CORREL($B$3:$B$12,C$3:C$12)</f>
        <v>0.8806311178035432</v>
      </c>
      <c r="L4" s="32">
        <f>CORREL($B$3:$B$12,D$3:D$12)</f>
        <v>-0.48785890097820056</v>
      </c>
      <c r="M4" s="32">
        <f>CORREL($B$3:$B$12,E$3:E$12)</f>
        <v>0.8981527598484832</v>
      </c>
      <c r="N4" s="33">
        <f>CORREL($B$3:$B$12,F$3:F$12)</f>
        <v>9.6626253837637288E-2</v>
      </c>
    </row>
    <row r="5" spans="1:14" x14ac:dyDescent="0.25">
      <c r="A5">
        <f>'Alesina et al'!A5</f>
        <v>2007</v>
      </c>
      <c r="B5" s="30">
        <f>'Alesina et al'!B5</f>
        <v>0.24380000000000002</v>
      </c>
      <c r="C5">
        <f>'Foreign demand'!E5</f>
        <v>5.2463907586908221E-3</v>
      </c>
      <c r="D5">
        <f>-'Corsetti et al'!E5</f>
        <v>-3.332150537634293E-2</v>
      </c>
      <c r="F5" s="31">
        <f>'Blanchard &amp; Quah'!E5</f>
        <v>0.42714129999999989</v>
      </c>
      <c r="I5" t="str">
        <f>K3</f>
        <v>Foreign demand</v>
      </c>
      <c r="J5" s="30"/>
      <c r="K5">
        <v>1</v>
      </c>
      <c r="L5" s="34">
        <f>CORREL($C$3:$C$12,D$3:D$12)</f>
        <v>-0.35941077248123016</v>
      </c>
      <c r="M5" s="34">
        <f t="shared" ref="M5:N5" si="0">CORREL($C$3:$C$12,E$3:E$12)</f>
        <v>0.25678261325567325</v>
      </c>
      <c r="N5" s="33">
        <f t="shared" si="0"/>
        <v>0.30553121602635069</v>
      </c>
    </row>
    <row r="6" spans="1:14" x14ac:dyDescent="0.25">
      <c r="A6">
        <f>'Alesina et al'!A6</f>
        <v>2008</v>
      </c>
      <c r="B6" s="30">
        <f>'Alesina et al'!B6</f>
        <v>0.18961600000000001</v>
      </c>
      <c r="C6">
        <f>'Foreign demand'!E6</f>
        <v>-1.6069744900811145E-2</v>
      </c>
      <c r="D6">
        <f>-'Corsetti et al'!E6</f>
        <v>-0.22255268817204388</v>
      </c>
      <c r="F6" s="31">
        <f>'Blanchard &amp; Quah'!E6</f>
        <v>-2.3853968999999999</v>
      </c>
      <c r="I6" t="str">
        <f>L3</f>
        <v>Monetary policy</v>
      </c>
      <c r="J6" s="30"/>
      <c r="L6">
        <v>1</v>
      </c>
      <c r="M6" s="34">
        <f>CORREL($D$3:$D$12,E$3:E$12)</f>
        <v>0.23850047076417849</v>
      </c>
      <c r="N6" s="33">
        <f>CORREL($D$3:$D$12,F$3:F$12)</f>
        <v>-2.6556495283827735E-2</v>
      </c>
    </row>
    <row r="7" spans="1:14" x14ac:dyDescent="0.25">
      <c r="A7">
        <f>'Alesina et al'!A7</f>
        <v>2009</v>
      </c>
      <c r="B7" s="30">
        <f>'Alesina et al'!B7</f>
        <v>-3.5000000000000003E-2</v>
      </c>
      <c r="C7">
        <f>'Foreign demand'!E7</f>
        <v>-5.2744878192932276E-2</v>
      </c>
      <c r="D7">
        <f>-'Corsetti et al'!E7</f>
        <v>8.744623655914037E-2</v>
      </c>
      <c r="F7" s="31">
        <f>'Blanchard &amp; Quah'!E7</f>
        <v>-2.9069400000000079E-2</v>
      </c>
      <c r="I7" t="str">
        <f>M3</f>
        <v>Fiscal policy</v>
      </c>
      <c r="J7" s="30"/>
      <c r="M7">
        <v>1</v>
      </c>
      <c r="N7" s="33">
        <f>CORREL($E$3:$E$12,F$3:F$12)</f>
        <v>-0.79804310065534056</v>
      </c>
    </row>
    <row r="8" spans="1:14" x14ac:dyDescent="0.25">
      <c r="A8">
        <f>'Alesina et al'!A8</f>
        <v>2010</v>
      </c>
      <c r="B8" s="30">
        <f>'Alesina et al'!B8</f>
        <v>0.26990000000000003</v>
      </c>
      <c r="C8">
        <f>'Foreign demand'!E8</f>
        <v>8.1830317949087572E-3</v>
      </c>
      <c r="D8">
        <f>-'Corsetti et al'!E8</f>
        <v>-0.17246451612903213</v>
      </c>
      <c r="F8" s="31">
        <f>'Blanchard &amp; Quah'!E8</f>
        <v>1.0530170000000001</v>
      </c>
      <c r="I8" s="31" t="str">
        <f>N3</f>
        <v>B&amp;Q</v>
      </c>
      <c r="J8" s="31"/>
      <c r="K8" s="31"/>
      <c r="L8" s="31"/>
      <c r="M8" s="31"/>
      <c r="N8" s="31">
        <v>1</v>
      </c>
    </row>
    <row r="9" spans="1:14" x14ac:dyDescent="0.25">
      <c r="A9">
        <f>'Alesina et al'!A9</f>
        <v>2011</v>
      </c>
      <c r="B9" s="30">
        <f>'Alesina et al'!B9</f>
        <v>0.1996</v>
      </c>
      <c r="C9">
        <f>'Foreign demand'!E9</f>
        <v>-3.2163687500563753E-4</v>
      </c>
      <c r="D9">
        <f>-'Corsetti et al'!E9</f>
        <v>-0.17696236559139841</v>
      </c>
      <c r="E9">
        <f>'Alves et al'!E9</f>
        <v>-6.8581890081986785E-4</v>
      </c>
      <c r="F9" s="31">
        <f>'Blanchard &amp; Quah'!E9</f>
        <v>3.2236236000000003</v>
      </c>
    </row>
    <row r="10" spans="1:14" x14ac:dyDescent="0.25">
      <c r="A10">
        <f>'Alesina et al'!A10</f>
        <v>2012</v>
      </c>
      <c r="B10" s="30">
        <f>'Alesina et al'!B10</f>
        <v>0.13240000000000002</v>
      </c>
      <c r="C10">
        <f>'Foreign demand'!E10</f>
        <v>-5.1117292316682494E-3</v>
      </c>
      <c r="D10">
        <f>-'Corsetti et al'!E10</f>
        <v>-1.1475268817204384E-2</v>
      </c>
      <c r="E10">
        <f>'Alves et al'!E10</f>
        <v>-2.0009311847388744E-3</v>
      </c>
      <c r="F10" s="31">
        <f>'Blanchard &amp; Quah'!E10</f>
        <v>1.5206553</v>
      </c>
    </row>
    <row r="11" spans="1:14" x14ac:dyDescent="0.25">
      <c r="A11">
        <f>'Alesina et al'!A11</f>
        <v>2013</v>
      </c>
      <c r="B11" s="30">
        <f>'Alesina et al'!B11</f>
        <v>0.26180000000000003</v>
      </c>
      <c r="C11">
        <f>'Foreign demand'!E11</f>
        <v>-2.5418707519779815E-3</v>
      </c>
      <c r="D11">
        <f>-'Corsetti et al'!E11</f>
        <v>-9.3118279569892812E-3</v>
      </c>
      <c r="E11">
        <f>'Alves et al'!E11</f>
        <v>2.2008123341947794E-3</v>
      </c>
      <c r="F11" s="31">
        <f>'Blanchard &amp; Quah'!E11</f>
        <v>-2.2400310999999999</v>
      </c>
    </row>
    <row r="12" spans="1:14" x14ac:dyDescent="0.25">
      <c r="A12">
        <f>'Alesina et al'!A12</f>
        <v>2014</v>
      </c>
      <c r="B12" s="30">
        <f>'Alesina et al'!B12</f>
        <v>0.16620000000000001</v>
      </c>
      <c r="C12">
        <f>'Foreign demand'!E12</f>
        <v>4.2174329041824166E-3</v>
      </c>
      <c r="D12">
        <f>-'Corsetti et al'!E12</f>
        <v>-2.6701075268817237E-2</v>
      </c>
      <c r="E12">
        <f>'Alves et al'!E12</f>
        <v>1.8939911387860775E-4</v>
      </c>
      <c r="F12" s="31">
        <f>'Blanchard &amp; Quah'!E12</f>
        <v>-0.73329840000000002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 B&amp;Q</vt:lpstr>
      <vt:lpstr>Blanchard &amp; Quah</vt:lpstr>
      <vt:lpstr>Data Alesina et al</vt:lpstr>
      <vt:lpstr>Alesina et al</vt:lpstr>
      <vt:lpstr>Data Corsetti et al</vt:lpstr>
      <vt:lpstr>Corsetti et al</vt:lpstr>
      <vt:lpstr>Data Alves et al</vt:lpstr>
      <vt:lpstr>Alves et al</vt:lpstr>
      <vt:lpstr>Data foreign demand</vt:lpstr>
      <vt:lpstr>Foreign demand</vt:lpstr>
      <vt:lpstr>All together 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Filipe Costa</dc:creator>
  <cp:lastModifiedBy>Luis Filipe Costa</cp:lastModifiedBy>
  <dcterms:created xsi:type="dcterms:W3CDTF">2021-05-03T11:11:55Z</dcterms:created>
  <dcterms:modified xsi:type="dcterms:W3CDTF">2021-05-18T10:50:05Z</dcterms:modified>
</cp:coreProperties>
</file>