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excel" sheetId="1" r:id="rId1"/>
    <sheet name="nos" sheetId="2" r:id="rId2"/>
    <sheet name="barras" sheetId="3" r:id="rId3"/>
  </sheets>
  <calcPr calcId="144525"/>
</workbook>
</file>

<file path=xl/sharedStrings.xml><?xml version="1.0" encoding="utf-8"?>
<sst xmlns="http://schemas.openxmlformats.org/spreadsheetml/2006/main" count="139" uniqueCount="70">
  <si>
    <t>E</t>
  </si>
  <si>
    <t xml:space="preserve">Passo 1 </t>
  </si>
  <si>
    <t>A</t>
  </si>
  <si>
    <t>conectividade</t>
  </si>
  <si>
    <t>θ</t>
  </si>
  <si>
    <t>Nos</t>
  </si>
  <si>
    <t>X</t>
  </si>
  <si>
    <t>Y</t>
  </si>
  <si>
    <t>Elementos</t>
  </si>
  <si>
    <t>i</t>
  </si>
  <si>
    <t>j</t>
  </si>
  <si>
    <t>55.31°</t>
  </si>
  <si>
    <t>Passo 2</t>
  </si>
  <si>
    <t>Elemento 1</t>
  </si>
  <si>
    <t>Elemento 2</t>
  </si>
  <si>
    <t>L [mm]</t>
  </si>
  <si>
    <r>
      <rPr>
        <sz val="11"/>
        <color theme="1"/>
        <rFont val="Calibri"/>
        <charset val="134"/>
        <scheme val="minor"/>
      </rPr>
      <t xml:space="preserve">cos </t>
    </r>
    <r>
      <rPr>
        <sz val="11"/>
        <color theme="1"/>
        <rFont val="Calibri"/>
        <charset val="134"/>
      </rPr>
      <t>θ</t>
    </r>
  </si>
  <si>
    <r>
      <rPr>
        <sz val="11"/>
        <color theme="1"/>
        <rFont val="Calibri"/>
        <charset val="134"/>
        <scheme val="minor"/>
      </rPr>
      <t xml:space="preserve">sen </t>
    </r>
    <r>
      <rPr>
        <sz val="11"/>
        <color theme="1"/>
        <rFont val="Calibri"/>
        <charset val="134"/>
      </rPr>
      <t>θ</t>
    </r>
  </si>
  <si>
    <t>Elemento 3</t>
  </si>
  <si>
    <t>Passo 3</t>
  </si>
  <si>
    <t>Passo 4</t>
  </si>
  <si>
    <t>MATRIZ RIGIDEZ GLOBAL</t>
  </si>
  <si>
    <t xml:space="preserve">[K] = </t>
  </si>
  <si>
    <t>N/mm</t>
  </si>
  <si>
    <t>reação apoio</t>
  </si>
  <si>
    <t>Passo 5</t>
  </si>
  <si>
    <t>Aplicações das C.C</t>
  </si>
  <si>
    <t>Forças</t>
  </si>
  <si>
    <t>rigidez</t>
  </si>
  <si>
    <t>Deslocamentos</t>
  </si>
  <si>
    <t>f1</t>
  </si>
  <si>
    <t>f2</t>
  </si>
  <si>
    <t>f3</t>
  </si>
  <si>
    <t>=</t>
  </si>
  <si>
    <t>.</t>
  </si>
  <si>
    <t>u3</t>
  </si>
  <si>
    <t>f4</t>
  </si>
  <si>
    <t>f5</t>
  </si>
  <si>
    <t>u5</t>
  </si>
  <si>
    <t>f6</t>
  </si>
  <si>
    <t>u6</t>
  </si>
  <si>
    <t>Passo 6</t>
  </si>
  <si>
    <t>Resolução da matriz</t>
  </si>
  <si>
    <t>F</t>
  </si>
  <si>
    <t>K</t>
  </si>
  <si>
    <t>u</t>
  </si>
  <si>
    <t>Matriz Inversa</t>
  </si>
  <si>
    <t>mm</t>
  </si>
  <si>
    <t>Vetor dos Deslocamentos Nodais Completos</t>
  </si>
  <si>
    <t>u1</t>
  </si>
  <si>
    <t>u2</t>
  </si>
  <si>
    <t xml:space="preserve"> mm</t>
  </si>
  <si>
    <t>u4</t>
  </si>
  <si>
    <t>Passo 7</t>
  </si>
  <si>
    <t>Reações de Apoio</t>
  </si>
  <si>
    <t>N</t>
  </si>
  <si>
    <t>Vetor das Forças Nodais Completas</t>
  </si>
  <si>
    <t>Passo 8</t>
  </si>
  <si>
    <t>Tensões nas barras</t>
  </si>
  <si>
    <t>[C'](1)</t>
  </si>
  <si>
    <t>σ1</t>
  </si>
  <si>
    <t>[Mpa]</t>
  </si>
  <si>
    <t>σ2</t>
  </si>
  <si>
    <t>σ3</t>
  </si>
  <si>
    <t>RX</t>
  </si>
  <si>
    <t>RY</t>
  </si>
  <si>
    <t>FX</t>
  </si>
  <si>
    <t>FY</t>
  </si>
  <si>
    <t>N1</t>
  </si>
  <si>
    <t>N2</t>
  </si>
</sst>
</file>

<file path=xl/styles.xml><?xml version="1.0" encoding="utf-8"?>
<styleSheet xmlns="http://schemas.openxmlformats.org/spreadsheetml/2006/main">
  <numFmts count="9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General\ &quot;mm²&quot;"/>
    <numFmt numFmtId="180" formatCode="General\ &quot;mm&quot;"/>
    <numFmt numFmtId="181" formatCode="General\ &quot;GPa&quot;"/>
    <numFmt numFmtId="182" formatCode="_-&quot;R$&quot;\ * #,##0.00_-;\-&quot;R$&quot;\ * #,##0.00_-;_-&quot;R$&quot;\ * &quot;-&quot;??_-;_-@_-"/>
    <numFmt numFmtId="183" formatCode="General\ &quot;N/mm&quot;"/>
    <numFmt numFmtId="184" formatCode="0.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8"/>
      <color theme="1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6" fillId="10" borderId="21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82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5" borderId="2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5" borderId="20" applyNumberFormat="0" applyAlignment="0" applyProtection="0">
      <alignment vertical="center"/>
    </xf>
    <xf numFmtId="0" fontId="22" fillId="9" borderId="27" applyNumberFormat="0" applyAlignment="0" applyProtection="0">
      <alignment vertical="center"/>
    </xf>
    <xf numFmtId="0" fontId="5" fillId="9" borderId="20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8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 vertical="center"/>
    </xf>
    <xf numFmtId="181" fontId="0" fillId="2" borderId="4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179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8" xfId="0" applyFill="1" applyBorder="1"/>
    <xf numFmtId="0" fontId="0" fillId="2" borderId="0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4" xfId="0" applyFill="1" applyBorder="1"/>
    <xf numFmtId="183" fontId="0" fillId="2" borderId="0" xfId="0" applyNumberFormat="1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180" fontId="0" fillId="2" borderId="13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9" fontId="0" fillId="2" borderId="0" xfId="0" applyNumberFormat="1" applyFill="1" applyBorder="1" applyAlignment="1">
      <alignment horizontal="center" vertical="center"/>
    </xf>
    <xf numFmtId="181" fontId="0" fillId="2" borderId="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79" fontId="0" fillId="2" borderId="10" xfId="0" applyNumberFormat="1" applyFill="1" applyBorder="1" applyAlignment="1">
      <alignment horizontal="center" vertical="center"/>
    </xf>
    <xf numFmtId="181" fontId="0" fillId="2" borderId="6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184" fontId="0" fillId="4" borderId="11" xfId="0" applyNumberFormat="1" applyFill="1" applyBorder="1" applyAlignment="1">
      <alignment horizontal="center" vertical="center"/>
    </xf>
    <xf numFmtId="184" fontId="0" fillId="4" borderId="0" xfId="0" applyNumberFormat="1" applyFill="1" applyBorder="1" applyAlignment="1">
      <alignment horizontal="center" vertical="center"/>
    </xf>
    <xf numFmtId="184" fontId="0" fillId="4" borderId="12" xfId="0" applyNumberFormat="1" applyFill="1" applyBorder="1" applyAlignment="1">
      <alignment horizontal="center" vertical="center"/>
    </xf>
    <xf numFmtId="184" fontId="0" fillId="2" borderId="11" xfId="0" applyNumberFormat="1" applyFill="1" applyBorder="1" applyAlignment="1">
      <alignment horizontal="center" vertical="center"/>
    </xf>
    <xf numFmtId="184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6" borderId="1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6" borderId="0" xfId="0" applyFill="1"/>
    <xf numFmtId="0" fontId="2" fillId="6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685799</xdr:colOff>
      <xdr:row>0</xdr:row>
      <xdr:rowOff>114300</xdr:rowOff>
    </xdr:from>
    <xdr:to>
      <xdr:col>6</xdr:col>
      <xdr:colOff>676274</xdr:colOff>
      <xdr:row>18</xdr:row>
      <xdr:rowOff>53711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4865" y="114300"/>
          <a:ext cx="3419475" cy="348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114299</xdr:colOff>
      <xdr:row>19</xdr:row>
      <xdr:rowOff>83571</xdr:rowOff>
    </xdr:from>
    <xdr:to>
      <xdr:col>13</xdr:col>
      <xdr:colOff>304800</xdr:colOff>
      <xdr:row>25</xdr:row>
      <xdr:rowOff>76200</xdr:rowOff>
    </xdr:to>
    <xdr:pic>
      <xdr:nvPicPr>
        <xdr:cNvPr id="3" name="Imagem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6" t="3743" r="1765" b="4813"/>
        <a:stretch>
          <a:fillRect/>
        </a:stretch>
      </xdr:blipFill>
      <xdr:spPr>
        <a:xfrm>
          <a:off x="6409690" y="3826510"/>
          <a:ext cx="4248785" cy="1136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27</xdr:row>
      <xdr:rowOff>9525</xdr:rowOff>
    </xdr:from>
    <xdr:to>
      <xdr:col>6</xdr:col>
      <xdr:colOff>581974</xdr:colOff>
      <xdr:row>33</xdr:row>
      <xdr:rowOff>133090</xdr:rowOff>
    </xdr:to>
    <xdr:pic>
      <xdr:nvPicPr>
        <xdr:cNvPr id="4" name="Imagem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0400" y="5295900"/>
          <a:ext cx="2219960" cy="1266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28</xdr:row>
      <xdr:rowOff>156041</xdr:rowOff>
    </xdr:from>
    <xdr:to>
      <xdr:col>2</xdr:col>
      <xdr:colOff>657225</xdr:colOff>
      <xdr:row>32</xdr:row>
      <xdr:rowOff>66674</xdr:rowOff>
    </xdr:to>
    <xdr:pic>
      <xdr:nvPicPr>
        <xdr:cNvPr id="6" name="Imagem 5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200" y="5632450"/>
          <a:ext cx="466725" cy="672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29</xdr:row>
      <xdr:rowOff>47624</xdr:rowOff>
    </xdr:from>
    <xdr:to>
      <xdr:col>1</xdr:col>
      <xdr:colOff>576416</xdr:colOff>
      <xdr:row>31</xdr:row>
      <xdr:rowOff>133349</xdr:rowOff>
    </xdr:to>
    <xdr:pic>
      <xdr:nvPicPr>
        <xdr:cNvPr id="8" name="Imagem 7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" y="5714365"/>
          <a:ext cx="84264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57150</xdr:colOff>
      <xdr:row>44</xdr:row>
      <xdr:rowOff>9525</xdr:rowOff>
    </xdr:from>
    <xdr:ext cx="2220274" cy="1266565"/>
    <xdr:pic>
      <xdr:nvPicPr>
        <xdr:cNvPr id="9" name="Imagem 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0400" y="8429625"/>
          <a:ext cx="2219960" cy="1266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190500</xdr:colOff>
      <xdr:row>45</xdr:row>
      <xdr:rowOff>156041</xdr:rowOff>
    </xdr:from>
    <xdr:ext cx="466725" cy="672633"/>
    <xdr:pic>
      <xdr:nvPicPr>
        <xdr:cNvPr id="10" name="Imagem 9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200" y="8766175"/>
          <a:ext cx="466725" cy="672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342900</xdr:colOff>
      <xdr:row>46</xdr:row>
      <xdr:rowOff>47624</xdr:rowOff>
    </xdr:from>
    <xdr:ext cx="843116" cy="466725"/>
    <xdr:pic>
      <xdr:nvPicPr>
        <xdr:cNvPr id="11" name="Imagem 10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" y="8848090"/>
          <a:ext cx="84264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57150</xdr:colOff>
      <xdr:row>61</xdr:row>
      <xdr:rowOff>9525</xdr:rowOff>
    </xdr:from>
    <xdr:ext cx="2220274" cy="1266565"/>
    <xdr:pic>
      <xdr:nvPicPr>
        <xdr:cNvPr id="12" name="Imagem 1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0400" y="11582400"/>
          <a:ext cx="2219960" cy="1266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190500</xdr:colOff>
      <xdr:row>62</xdr:row>
      <xdr:rowOff>156041</xdr:rowOff>
    </xdr:from>
    <xdr:ext cx="466725" cy="672633"/>
    <xdr:pic>
      <xdr:nvPicPr>
        <xdr:cNvPr id="13" name="Imagem 12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200" y="11918950"/>
          <a:ext cx="466725" cy="672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342900</xdr:colOff>
      <xdr:row>63</xdr:row>
      <xdr:rowOff>47624</xdr:rowOff>
    </xdr:from>
    <xdr:ext cx="843116" cy="466725"/>
    <xdr:pic>
      <xdr:nvPicPr>
        <xdr:cNvPr id="14" name="Imagem 13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" y="12000865"/>
          <a:ext cx="84264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57150</xdr:colOff>
      <xdr:row>167</xdr:row>
      <xdr:rowOff>174852</xdr:rowOff>
    </xdr:from>
    <xdr:to>
      <xdr:col>2</xdr:col>
      <xdr:colOff>85725</xdr:colOff>
      <xdr:row>170</xdr:row>
      <xdr:rowOff>57150</xdr:rowOff>
    </xdr:to>
    <xdr:pic>
      <xdr:nvPicPr>
        <xdr:cNvPr id="15" name="Imagem 14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0" y="31645225"/>
          <a:ext cx="828675" cy="45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133350</xdr:colOff>
      <xdr:row>167</xdr:row>
      <xdr:rowOff>56899</xdr:rowOff>
    </xdr:from>
    <xdr:to>
      <xdr:col>3</xdr:col>
      <xdr:colOff>390525</xdr:colOff>
      <xdr:row>171</xdr:row>
      <xdr:rowOff>19050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8875" y="31527115"/>
          <a:ext cx="257175" cy="724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628651</xdr:colOff>
      <xdr:row>168</xdr:row>
      <xdr:rowOff>9471</xdr:rowOff>
    </xdr:from>
    <xdr:to>
      <xdr:col>10</xdr:col>
      <xdr:colOff>304801</xdr:colOff>
      <xdr:row>170</xdr:row>
      <xdr:rowOff>47624</xdr:rowOff>
    </xdr:to>
    <xdr:pic>
      <xdr:nvPicPr>
        <xdr:cNvPr id="17" name="Imagem 16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71900" y="31669990"/>
          <a:ext cx="43053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175</xdr:row>
      <xdr:rowOff>19050</xdr:rowOff>
    </xdr:from>
    <xdr:to>
      <xdr:col>2</xdr:col>
      <xdr:colOff>66675</xdr:colOff>
      <xdr:row>179</xdr:row>
      <xdr:rowOff>9525</xdr:rowOff>
    </xdr:to>
    <xdr:pic>
      <xdr:nvPicPr>
        <xdr:cNvPr id="19" name="Imagem 18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857"/>
        <a:stretch>
          <a:fillRect/>
        </a:stretch>
      </xdr:blipFill>
      <xdr:spPr>
        <a:xfrm>
          <a:off x="704850" y="33013650"/>
          <a:ext cx="77152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676275</xdr:colOff>
      <xdr:row>175</xdr:row>
      <xdr:rowOff>104774</xdr:rowOff>
    </xdr:from>
    <xdr:to>
      <xdr:col>5</xdr:col>
      <xdr:colOff>436707</xdr:colOff>
      <xdr:row>178</xdr:row>
      <xdr:rowOff>123824</xdr:rowOff>
    </xdr:to>
    <xdr:pic>
      <xdr:nvPicPr>
        <xdr:cNvPr id="20" name="Imagem 19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540" r="33333"/>
        <a:stretch>
          <a:fillRect/>
        </a:stretch>
      </xdr:blipFill>
      <xdr:spPr>
        <a:xfrm>
          <a:off x="3819525" y="33098740"/>
          <a:ext cx="60769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142875</xdr:colOff>
      <xdr:row>176</xdr:row>
      <xdr:rowOff>55244</xdr:rowOff>
    </xdr:from>
    <xdr:to>
      <xdr:col>8</xdr:col>
      <xdr:colOff>609600</xdr:colOff>
      <xdr:row>179</xdr:row>
      <xdr:rowOff>47624</xdr:rowOff>
    </xdr:to>
    <xdr:pic>
      <xdr:nvPicPr>
        <xdr:cNvPr id="21" name="Imagem 20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22"/>
        <a:stretch>
          <a:fillRect/>
        </a:stretch>
      </xdr:blipFill>
      <xdr:spPr>
        <a:xfrm>
          <a:off x="6438900" y="33239710"/>
          <a:ext cx="466725" cy="44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57150</xdr:colOff>
      <xdr:row>190</xdr:row>
      <xdr:rowOff>174852</xdr:rowOff>
    </xdr:from>
    <xdr:ext cx="828675" cy="453798"/>
    <xdr:pic>
      <xdr:nvPicPr>
        <xdr:cNvPr id="22" name="Imagem 2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0" y="36064825"/>
          <a:ext cx="828675" cy="45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133350</xdr:colOff>
      <xdr:row>190</xdr:row>
      <xdr:rowOff>56899</xdr:rowOff>
    </xdr:from>
    <xdr:ext cx="257175" cy="724151"/>
    <xdr:pic>
      <xdr:nvPicPr>
        <xdr:cNvPr id="23" name="Imagem 22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8875" y="35946715"/>
          <a:ext cx="257175" cy="724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628651</xdr:colOff>
      <xdr:row>191</xdr:row>
      <xdr:rowOff>9471</xdr:rowOff>
    </xdr:from>
    <xdr:ext cx="4305300" cy="419153"/>
    <xdr:pic>
      <xdr:nvPicPr>
        <xdr:cNvPr id="24" name="Imagem 23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71900" y="36089590"/>
          <a:ext cx="43053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95250</xdr:colOff>
      <xdr:row>198</xdr:row>
      <xdr:rowOff>19050</xdr:rowOff>
    </xdr:from>
    <xdr:ext cx="771525" cy="628650"/>
    <xdr:pic>
      <xdr:nvPicPr>
        <xdr:cNvPr id="25" name="Imagem 24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857"/>
        <a:stretch>
          <a:fillRect/>
        </a:stretch>
      </xdr:blipFill>
      <xdr:spPr>
        <a:xfrm>
          <a:off x="704850" y="37433250"/>
          <a:ext cx="77152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676275</xdr:colOff>
      <xdr:row>198</xdr:row>
      <xdr:rowOff>104774</xdr:rowOff>
    </xdr:from>
    <xdr:ext cx="608157" cy="466725"/>
    <xdr:pic>
      <xdr:nvPicPr>
        <xdr:cNvPr id="26" name="Imagem 25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540" r="33333"/>
        <a:stretch>
          <a:fillRect/>
        </a:stretch>
      </xdr:blipFill>
      <xdr:spPr>
        <a:xfrm>
          <a:off x="3819525" y="37518340"/>
          <a:ext cx="60769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142875</xdr:colOff>
      <xdr:row>199</xdr:row>
      <xdr:rowOff>55244</xdr:rowOff>
    </xdr:from>
    <xdr:ext cx="466725" cy="440055"/>
    <xdr:pic>
      <xdr:nvPicPr>
        <xdr:cNvPr id="27" name="Imagem 26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22"/>
        <a:stretch>
          <a:fillRect/>
        </a:stretch>
      </xdr:blipFill>
      <xdr:spPr>
        <a:xfrm>
          <a:off x="6438900" y="37659310"/>
          <a:ext cx="466725" cy="44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57150</xdr:colOff>
      <xdr:row>215</xdr:row>
      <xdr:rowOff>174852</xdr:rowOff>
    </xdr:from>
    <xdr:ext cx="828675" cy="453798"/>
    <xdr:pic>
      <xdr:nvPicPr>
        <xdr:cNvPr id="28" name="Imagem 27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0" y="41008300"/>
          <a:ext cx="828675" cy="45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133350</xdr:colOff>
      <xdr:row>215</xdr:row>
      <xdr:rowOff>56899</xdr:rowOff>
    </xdr:from>
    <xdr:ext cx="257175" cy="724151"/>
    <xdr:pic>
      <xdr:nvPicPr>
        <xdr:cNvPr id="29" name="Imagem 28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8875" y="40890190"/>
          <a:ext cx="257175" cy="724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628651</xdr:colOff>
      <xdr:row>216</xdr:row>
      <xdr:rowOff>9471</xdr:rowOff>
    </xdr:from>
    <xdr:ext cx="4305300" cy="419153"/>
    <xdr:pic>
      <xdr:nvPicPr>
        <xdr:cNvPr id="30" name="Imagem 29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71900" y="41033065"/>
          <a:ext cx="43053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95250</xdr:colOff>
      <xdr:row>223</xdr:row>
      <xdr:rowOff>19050</xdr:rowOff>
    </xdr:from>
    <xdr:ext cx="771525" cy="628650"/>
    <xdr:pic>
      <xdr:nvPicPr>
        <xdr:cNvPr id="31" name="Imagem 30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857"/>
        <a:stretch>
          <a:fillRect/>
        </a:stretch>
      </xdr:blipFill>
      <xdr:spPr>
        <a:xfrm>
          <a:off x="704850" y="42376725"/>
          <a:ext cx="77152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676275</xdr:colOff>
      <xdr:row>223</xdr:row>
      <xdr:rowOff>104774</xdr:rowOff>
    </xdr:from>
    <xdr:ext cx="608157" cy="466725"/>
    <xdr:pic>
      <xdr:nvPicPr>
        <xdr:cNvPr id="32" name="Imagem 3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540" r="33333"/>
        <a:stretch>
          <a:fillRect/>
        </a:stretch>
      </xdr:blipFill>
      <xdr:spPr>
        <a:xfrm>
          <a:off x="3819525" y="42461815"/>
          <a:ext cx="60769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142875</xdr:colOff>
      <xdr:row>224</xdr:row>
      <xdr:rowOff>55244</xdr:rowOff>
    </xdr:from>
    <xdr:ext cx="466725" cy="440055"/>
    <xdr:pic>
      <xdr:nvPicPr>
        <xdr:cNvPr id="33" name="Imagem 32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22"/>
        <a:stretch>
          <a:fillRect/>
        </a:stretch>
      </xdr:blipFill>
      <xdr:spPr>
        <a:xfrm>
          <a:off x="6438900" y="42602785"/>
          <a:ext cx="466725" cy="44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5"/>
  <sheetViews>
    <sheetView workbookViewId="0">
      <selection activeCell="Q11" sqref="Q11"/>
    </sheetView>
  </sheetViews>
  <sheetFormatPr defaultColWidth="9" defaultRowHeight="15"/>
  <cols>
    <col min="1" max="1" width="9.14285714285714" style="3"/>
    <col min="2" max="2" width="12" style="3" customWidth="1"/>
    <col min="3" max="3" width="13.2857142857143" style="3" customWidth="1"/>
    <col min="4" max="7" width="12.7142857142857" style="3" customWidth="1"/>
    <col min="8" max="8" width="9.14285714285714" style="3"/>
    <col min="9" max="9" width="10.4285714285714" style="3" customWidth="1"/>
    <col min="10" max="10" width="11.7142857142857" style="3" customWidth="1"/>
    <col min="11" max="11" width="14.8571428571429" style="3" customWidth="1"/>
    <col min="12" max="12" width="11.8571428571429" style="3" customWidth="1"/>
    <col min="13" max="13" width="12" style="3" customWidth="1"/>
    <col min="14" max="14" width="8" style="3" customWidth="1"/>
    <col min="15" max="15" width="7.42857142857143" style="3" customWidth="1"/>
    <col min="16" max="16" width="12.7142857142857" style="3" customWidth="1"/>
    <col min="17" max="16384" width="9.14285714285714" style="3"/>
  </cols>
  <sheetData>
    <row r="1" ht="15.75" spans="1:7">
      <c r="A1" s="4"/>
      <c r="B1" s="5"/>
      <c r="C1" s="5"/>
      <c r="D1" s="5"/>
      <c r="E1" s="5"/>
      <c r="F1" s="5"/>
      <c r="G1" s="6"/>
    </row>
    <row r="2" ht="15.75" spans="1:9">
      <c r="A2" s="7" t="s">
        <v>0</v>
      </c>
      <c r="B2" s="8">
        <v>200</v>
      </c>
      <c r="C2" s="9"/>
      <c r="D2" s="9"/>
      <c r="E2" s="9"/>
      <c r="F2" s="9"/>
      <c r="G2" s="10"/>
      <c r="I2" s="30" t="s">
        <v>1</v>
      </c>
    </row>
    <row r="3" ht="15.75" spans="1:21">
      <c r="A3" s="7" t="s">
        <v>2</v>
      </c>
      <c r="B3" s="11">
        <v>2300</v>
      </c>
      <c r="C3" s="9"/>
      <c r="D3" s="9"/>
      <c r="E3" s="9"/>
      <c r="F3" s="9"/>
      <c r="G3" s="10"/>
      <c r="M3" s="31" t="s">
        <v>3</v>
      </c>
      <c r="N3" s="31"/>
      <c r="O3" s="31"/>
      <c r="P3" s="1"/>
      <c r="R3" s="9"/>
      <c r="S3" s="9"/>
      <c r="T3" s="9"/>
      <c r="U3" s="9"/>
    </row>
    <row r="4" ht="15.75" spans="1:21">
      <c r="A4" s="12" t="s">
        <v>4</v>
      </c>
      <c r="B4" s="7">
        <f>ATAN(K7/J7)</f>
        <v>0.982793723247329</v>
      </c>
      <c r="C4" s="9"/>
      <c r="D4" s="9"/>
      <c r="E4" s="9"/>
      <c r="F4" s="9"/>
      <c r="G4" s="10"/>
      <c r="H4" s="13"/>
      <c r="I4" s="32" t="s">
        <v>5</v>
      </c>
      <c r="J4" s="33" t="s">
        <v>6</v>
      </c>
      <c r="K4" s="34" t="s">
        <v>7</v>
      </c>
      <c r="L4" s="13"/>
      <c r="M4" s="32" t="s">
        <v>8</v>
      </c>
      <c r="N4" s="33" t="s">
        <v>9</v>
      </c>
      <c r="O4" s="34" t="s">
        <v>10</v>
      </c>
      <c r="P4" s="13"/>
      <c r="R4" s="36"/>
      <c r="S4" s="36"/>
      <c r="T4" s="36"/>
      <c r="U4" s="9"/>
    </row>
    <row r="5" spans="1:21">
      <c r="A5" s="14"/>
      <c r="B5" s="15" t="s">
        <v>11</v>
      </c>
      <c r="C5" s="9"/>
      <c r="D5" s="9"/>
      <c r="E5" s="9"/>
      <c r="F5" s="9"/>
      <c r="G5" s="10"/>
      <c r="H5" s="13"/>
      <c r="I5" s="35">
        <v>1</v>
      </c>
      <c r="J5" s="36">
        <v>0</v>
      </c>
      <c r="K5" s="37">
        <v>0</v>
      </c>
      <c r="L5" s="13"/>
      <c r="M5" s="35">
        <v>1</v>
      </c>
      <c r="N5" s="36">
        <v>1</v>
      </c>
      <c r="O5" s="37">
        <v>2</v>
      </c>
      <c r="P5" s="13"/>
      <c r="R5" s="36"/>
      <c r="S5" s="36"/>
      <c r="T5" s="36"/>
      <c r="U5" s="9"/>
    </row>
    <row r="6" spans="1:21">
      <c r="A6" s="14"/>
      <c r="B6" s="9"/>
      <c r="C6" s="9"/>
      <c r="D6" s="9"/>
      <c r="E6" s="9"/>
      <c r="F6" s="9"/>
      <c r="G6" s="10"/>
      <c r="H6" s="13"/>
      <c r="I6" s="35">
        <v>2</v>
      </c>
      <c r="J6" s="36">
        <v>4</v>
      </c>
      <c r="K6" s="37">
        <v>0</v>
      </c>
      <c r="L6" s="13"/>
      <c r="M6" s="35">
        <v>2</v>
      </c>
      <c r="N6" s="36">
        <v>2</v>
      </c>
      <c r="O6" s="37">
        <v>3</v>
      </c>
      <c r="P6" s="13"/>
      <c r="R6" s="36"/>
      <c r="S6" s="36"/>
      <c r="T6" s="36"/>
      <c r="U6" s="9"/>
    </row>
    <row r="7" ht="15.75" spans="1:21">
      <c r="A7" s="14"/>
      <c r="B7" s="9"/>
      <c r="C7" s="9"/>
      <c r="D7" s="9"/>
      <c r="E7" s="9"/>
      <c r="F7" s="9"/>
      <c r="G7" s="10"/>
      <c r="H7" s="13"/>
      <c r="I7" s="38">
        <v>3</v>
      </c>
      <c r="J7" s="39">
        <v>4</v>
      </c>
      <c r="K7" s="40">
        <v>6</v>
      </c>
      <c r="L7" s="13"/>
      <c r="M7" s="38">
        <v>3</v>
      </c>
      <c r="N7" s="39">
        <v>1</v>
      </c>
      <c r="O7" s="40">
        <v>3</v>
      </c>
      <c r="P7" s="13"/>
      <c r="R7" s="36"/>
      <c r="S7" s="36"/>
      <c r="T7" s="36"/>
      <c r="U7" s="9"/>
    </row>
    <row r="8" spans="1:21">
      <c r="A8" s="14"/>
      <c r="B8" s="9"/>
      <c r="C8" s="9"/>
      <c r="D8" s="9"/>
      <c r="E8" s="9"/>
      <c r="F8" s="9"/>
      <c r="G8" s="10"/>
      <c r="H8" s="13"/>
      <c r="I8" s="13"/>
      <c r="J8" s="13"/>
      <c r="K8" s="13"/>
      <c r="L8" s="13"/>
      <c r="M8" s="13"/>
      <c r="N8" s="13"/>
      <c r="O8" s="13"/>
      <c r="P8" s="13"/>
      <c r="R8" s="9"/>
      <c r="S8" s="9"/>
      <c r="T8" s="9"/>
      <c r="U8" s="9"/>
    </row>
    <row r="9" ht="15.75" spans="1:21">
      <c r="A9" s="14"/>
      <c r="B9" s="9"/>
      <c r="C9" s="9"/>
      <c r="D9" s="9"/>
      <c r="E9" s="9"/>
      <c r="F9" s="9"/>
      <c r="G9" s="10"/>
      <c r="H9" s="13"/>
      <c r="I9" s="13"/>
      <c r="J9" s="13"/>
      <c r="K9" s="13"/>
      <c r="L9" s="13"/>
      <c r="M9" s="1"/>
      <c r="N9" s="1"/>
      <c r="O9" s="1"/>
      <c r="P9" s="1"/>
      <c r="R9" s="9"/>
      <c r="S9" s="9"/>
      <c r="T9" s="9"/>
      <c r="U9" s="9"/>
    </row>
    <row r="10" ht="15.75" spans="1:21">
      <c r="A10" s="14"/>
      <c r="B10" s="9"/>
      <c r="C10" s="9"/>
      <c r="D10" s="9"/>
      <c r="E10" s="9"/>
      <c r="F10" s="9"/>
      <c r="G10" s="10"/>
      <c r="H10" s="13"/>
      <c r="I10" s="41" t="s">
        <v>12</v>
      </c>
      <c r="J10" s="13"/>
      <c r="K10" s="13"/>
      <c r="L10" s="13"/>
      <c r="M10" s="13"/>
      <c r="N10" s="13"/>
      <c r="P10" s="3" t="s">
        <v>13</v>
      </c>
      <c r="Q10" s="15" t="s">
        <v>4</v>
      </c>
      <c r="R10" s="9">
        <v>0</v>
      </c>
      <c r="S10" s="9"/>
      <c r="T10" s="9"/>
      <c r="U10" s="9"/>
    </row>
    <row r="11" ht="15.75" spans="1:21">
      <c r="A11" s="14"/>
      <c r="B11" s="9"/>
      <c r="C11" s="9"/>
      <c r="D11" s="9"/>
      <c r="E11" s="9"/>
      <c r="F11" s="9"/>
      <c r="G11" s="10"/>
      <c r="H11" s="13"/>
      <c r="I11" s="13"/>
      <c r="J11" s="13"/>
      <c r="K11" s="13"/>
      <c r="L11" s="13"/>
      <c r="M11" s="13"/>
      <c r="N11" s="13"/>
      <c r="P11" s="3" t="s">
        <v>14</v>
      </c>
      <c r="Q11" s="15" t="s">
        <v>4</v>
      </c>
      <c r="R11" s="9">
        <f>PI()/2</f>
        <v>1.5707963267949</v>
      </c>
      <c r="S11" s="9"/>
      <c r="T11" s="9"/>
      <c r="U11" s="9"/>
    </row>
    <row r="12" ht="15.75" spans="1:18">
      <c r="A12" s="14"/>
      <c r="B12" s="9"/>
      <c r="C12" s="9"/>
      <c r="D12" s="9"/>
      <c r="E12" s="9"/>
      <c r="F12" s="9"/>
      <c r="G12" s="10"/>
      <c r="I12" s="7" t="s">
        <v>8</v>
      </c>
      <c r="J12" s="42" t="s">
        <v>15</v>
      </c>
      <c r="K12" s="43" t="s">
        <v>16</v>
      </c>
      <c r="L12" s="43" t="s">
        <v>17</v>
      </c>
      <c r="M12" s="43" t="s">
        <v>2</v>
      </c>
      <c r="N12" s="44" t="s">
        <v>0</v>
      </c>
      <c r="P12" s="3" t="s">
        <v>18</v>
      </c>
      <c r="Q12" s="15" t="s">
        <v>4</v>
      </c>
      <c r="R12" s="3">
        <f>ATAN(K7/J7)</f>
        <v>0.982793723247329</v>
      </c>
    </row>
    <row r="13" spans="1:14">
      <c r="A13" s="14"/>
      <c r="B13" s="9"/>
      <c r="C13" s="9"/>
      <c r="D13" s="9"/>
      <c r="E13" s="9"/>
      <c r="F13" s="9"/>
      <c r="G13" s="10"/>
      <c r="I13" s="45">
        <v>1</v>
      </c>
      <c r="J13" s="15">
        <v>4000</v>
      </c>
      <c r="K13" s="15">
        <f>COS(R10)</f>
        <v>1</v>
      </c>
      <c r="L13" s="15">
        <f>SIN(R10)</f>
        <v>0</v>
      </c>
      <c r="M13" s="46">
        <v>2300</v>
      </c>
      <c r="N13" s="47">
        <v>200</v>
      </c>
    </row>
    <row r="14" spans="1:14">
      <c r="A14" s="14"/>
      <c r="B14" s="9"/>
      <c r="C14" s="9"/>
      <c r="D14" s="9"/>
      <c r="E14" s="9"/>
      <c r="F14" s="9"/>
      <c r="G14" s="10"/>
      <c r="I14" s="45">
        <v>2</v>
      </c>
      <c r="J14" s="15">
        <v>6000</v>
      </c>
      <c r="K14" s="29">
        <f t="shared" ref="K14:K15" si="0">COS(R11)</f>
        <v>6.1257422745431e-17</v>
      </c>
      <c r="L14" s="15">
        <f t="shared" ref="L14:L15" si="1">SIN(R11)</f>
        <v>1</v>
      </c>
      <c r="M14" s="46">
        <v>2300</v>
      </c>
      <c r="N14" s="47">
        <v>200</v>
      </c>
    </row>
    <row r="15" ht="15.75" spans="1:14">
      <c r="A15" s="14"/>
      <c r="B15" s="9"/>
      <c r="C15" s="9"/>
      <c r="D15" s="9"/>
      <c r="E15" s="9"/>
      <c r="F15" s="9"/>
      <c r="G15" s="10"/>
      <c r="I15" s="48">
        <v>3</v>
      </c>
      <c r="J15" s="31">
        <f>((J13^2)+(J14^2))^0.5</f>
        <v>7211.10255092798</v>
      </c>
      <c r="K15" s="31">
        <f t="shared" si="0"/>
        <v>0.554700196225229</v>
      </c>
      <c r="L15" s="31">
        <f t="shared" si="1"/>
        <v>0.832050294337844</v>
      </c>
      <c r="M15" s="49">
        <v>2300</v>
      </c>
      <c r="N15" s="50">
        <v>200</v>
      </c>
    </row>
    <row r="16" spans="1:7">
      <c r="A16" s="14"/>
      <c r="B16" s="9"/>
      <c r="C16" s="9"/>
      <c r="D16" s="9"/>
      <c r="E16" s="9"/>
      <c r="F16" s="9"/>
      <c r="G16" s="10"/>
    </row>
    <row r="17" ht="15.75" spans="1:7">
      <c r="A17" s="14"/>
      <c r="B17" s="9"/>
      <c r="C17" s="9"/>
      <c r="D17" s="9"/>
      <c r="E17" s="9"/>
      <c r="F17" s="9"/>
      <c r="G17" s="10"/>
    </row>
    <row r="18" ht="15.75" spans="1:9">
      <c r="A18" s="14"/>
      <c r="B18" s="9"/>
      <c r="C18" s="9"/>
      <c r="D18" s="9"/>
      <c r="E18" s="9"/>
      <c r="F18" s="9"/>
      <c r="G18" s="10"/>
      <c r="I18" s="41" t="s">
        <v>19</v>
      </c>
    </row>
    <row r="19" ht="15.75" spans="1:7">
      <c r="A19" s="16"/>
      <c r="B19" s="17"/>
      <c r="C19" s="17"/>
      <c r="D19" s="17"/>
      <c r="E19" s="17"/>
      <c r="F19" s="17"/>
      <c r="G19" s="18"/>
    </row>
    <row r="20" spans="9:15">
      <c r="I20" s="4"/>
      <c r="J20" s="5"/>
      <c r="K20" s="5"/>
      <c r="L20" s="5"/>
      <c r="M20" s="5"/>
      <c r="N20" s="5"/>
      <c r="O20" s="6"/>
    </row>
    <row r="21" spans="9:15">
      <c r="I21" s="14"/>
      <c r="J21" s="9"/>
      <c r="K21" s="9"/>
      <c r="L21" s="9"/>
      <c r="M21" s="9"/>
      <c r="N21" s="9"/>
      <c r="O21" s="10"/>
    </row>
    <row r="22" spans="9:15">
      <c r="I22" s="14"/>
      <c r="J22" s="9"/>
      <c r="K22" s="9"/>
      <c r="L22" s="9"/>
      <c r="M22" s="9"/>
      <c r="N22" s="9"/>
      <c r="O22" s="10"/>
    </row>
    <row r="23" spans="9:15">
      <c r="I23" s="14"/>
      <c r="J23" s="9"/>
      <c r="K23" s="9"/>
      <c r="L23" s="9"/>
      <c r="M23" s="9"/>
      <c r="N23" s="9"/>
      <c r="O23" s="10"/>
    </row>
    <row r="24" spans="9:15">
      <c r="I24" s="14"/>
      <c r="J24" s="9"/>
      <c r="K24" s="9"/>
      <c r="L24" s="9"/>
      <c r="M24" s="9"/>
      <c r="N24" s="9"/>
      <c r="O24" s="10"/>
    </row>
    <row r="25" spans="9:15">
      <c r="I25" s="14"/>
      <c r="J25" s="9"/>
      <c r="K25" s="9"/>
      <c r="L25" s="9"/>
      <c r="M25" s="9"/>
      <c r="N25" s="9"/>
      <c r="O25" s="10"/>
    </row>
    <row r="26" ht="15.75" spans="9:15">
      <c r="I26" s="16"/>
      <c r="J26" s="17"/>
      <c r="K26" s="17"/>
      <c r="L26" s="17"/>
      <c r="M26" s="17"/>
      <c r="N26" s="17"/>
      <c r="O26" s="18"/>
    </row>
    <row r="27" ht="15.75" spans="2:2">
      <c r="B27" s="19" t="s">
        <v>13</v>
      </c>
    </row>
    <row r="34" spans="15:22">
      <c r="O34" s="1"/>
      <c r="P34" s="1"/>
      <c r="Q34" s="1"/>
      <c r="R34" s="1"/>
      <c r="S34" s="1"/>
      <c r="T34" s="1"/>
      <c r="U34" s="1"/>
      <c r="V34" s="1"/>
    </row>
    <row r="35" ht="13.5" customHeight="1" spans="5:22">
      <c r="E35" s="1"/>
      <c r="F35" s="1"/>
      <c r="G35" s="1"/>
      <c r="H35" s="1"/>
      <c r="I35" s="1"/>
      <c r="J35" s="1">
        <v>1</v>
      </c>
      <c r="K35" s="1">
        <v>2</v>
      </c>
      <c r="L35" s="1">
        <v>3</v>
      </c>
      <c r="M35" s="1">
        <v>4</v>
      </c>
      <c r="N35" s="1"/>
      <c r="O35" s="1"/>
      <c r="P35" s="1">
        <v>1</v>
      </c>
      <c r="Q35" s="1">
        <v>2</v>
      </c>
      <c r="R35" s="1">
        <v>3</v>
      </c>
      <c r="S35" s="1">
        <v>4</v>
      </c>
      <c r="T35" s="1">
        <v>5</v>
      </c>
      <c r="U35" s="1">
        <v>6</v>
      </c>
      <c r="V35" s="1"/>
    </row>
    <row r="36" ht="6.75" customHeight="1" spans="9:22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>
      <c r="C37" s="20">
        <f>(N13*(10^3)*M13)/J13</f>
        <v>115000</v>
      </c>
      <c r="E37" s="21">
        <f>K13^2</f>
        <v>1</v>
      </c>
      <c r="F37" s="22">
        <f>K13*L13</f>
        <v>0</v>
      </c>
      <c r="G37" s="22">
        <f>-(K13^2)</f>
        <v>-1</v>
      </c>
      <c r="H37" s="23">
        <f>-(K13*L13)</f>
        <v>0</v>
      </c>
      <c r="I37" s="1"/>
      <c r="J37" s="24">
        <f t="array" ref="J37:M40">C37*(E37:H40)</f>
        <v>115000</v>
      </c>
      <c r="K37" s="15">
        <v>0</v>
      </c>
      <c r="L37" s="15">
        <v>-115000</v>
      </c>
      <c r="M37" s="51">
        <v>0</v>
      </c>
      <c r="N37" s="1">
        <v>1</v>
      </c>
      <c r="O37" s="1"/>
      <c r="P37" s="52">
        <v>115000</v>
      </c>
      <c r="Q37" s="52"/>
      <c r="R37" s="52">
        <v>-115000</v>
      </c>
      <c r="S37" s="52"/>
      <c r="T37" s="52"/>
      <c r="U37" s="52"/>
      <c r="V37" s="1">
        <v>1</v>
      </c>
    </row>
    <row r="38" spans="3:22">
      <c r="C38" s="20"/>
      <c r="E38" s="24">
        <f>K13*L13</f>
        <v>0</v>
      </c>
      <c r="F38" s="22">
        <f>L13^2</f>
        <v>0</v>
      </c>
      <c r="G38" s="22">
        <f>-(K13*L13)</f>
        <v>0</v>
      </c>
      <c r="H38" s="23">
        <f>-(L13^2)</f>
        <v>0</v>
      </c>
      <c r="I38" s="1"/>
      <c r="J38" s="24">
        <v>0</v>
      </c>
      <c r="K38" s="15">
        <v>0</v>
      </c>
      <c r="L38" s="15">
        <v>0</v>
      </c>
      <c r="M38" s="51">
        <v>0</v>
      </c>
      <c r="N38" s="1">
        <v>2</v>
      </c>
      <c r="O38" s="1"/>
      <c r="P38" s="52"/>
      <c r="Q38" s="52"/>
      <c r="R38" s="52"/>
      <c r="S38" s="52"/>
      <c r="T38" s="52"/>
      <c r="U38" s="52"/>
      <c r="V38" s="1">
        <v>2</v>
      </c>
    </row>
    <row r="39" spans="3:22">
      <c r="C39" s="20"/>
      <c r="E39" s="24">
        <f>-(K13^2)</f>
        <v>-1</v>
      </c>
      <c r="F39" s="15">
        <f>-(K13*L13)</f>
        <v>0</v>
      </c>
      <c r="G39" s="22">
        <f>K13^2</f>
        <v>1</v>
      </c>
      <c r="H39" s="23">
        <f>K13*L13</f>
        <v>0</v>
      </c>
      <c r="I39" s="1"/>
      <c r="J39" s="24">
        <v>-115000</v>
      </c>
      <c r="K39" s="15">
        <v>0</v>
      </c>
      <c r="L39" s="15">
        <v>115000</v>
      </c>
      <c r="M39" s="51">
        <v>0</v>
      </c>
      <c r="N39" s="1">
        <v>3</v>
      </c>
      <c r="O39" s="1"/>
      <c r="P39" s="52">
        <v>-115000</v>
      </c>
      <c r="Q39" s="52"/>
      <c r="R39" s="52">
        <v>115000</v>
      </c>
      <c r="S39" s="52"/>
      <c r="T39" s="52"/>
      <c r="U39" s="52"/>
      <c r="V39" s="1">
        <v>3</v>
      </c>
    </row>
    <row r="40" spans="3:22">
      <c r="C40" s="20"/>
      <c r="E40" s="24">
        <f>-(K13*L13)</f>
        <v>0</v>
      </c>
      <c r="F40" s="15">
        <f>-(L13^2)</f>
        <v>0</v>
      </c>
      <c r="G40" s="15">
        <f>K13*L13</f>
        <v>0</v>
      </c>
      <c r="H40" s="23">
        <f>L13^2</f>
        <v>0</v>
      </c>
      <c r="I40" s="1"/>
      <c r="J40" s="24">
        <v>0</v>
      </c>
      <c r="K40" s="15">
        <v>0</v>
      </c>
      <c r="L40" s="15">
        <v>0</v>
      </c>
      <c r="M40" s="51">
        <v>0</v>
      </c>
      <c r="N40" s="1">
        <v>4</v>
      </c>
      <c r="O40" s="1"/>
      <c r="Q40" s="52"/>
      <c r="S40" s="52"/>
      <c r="T40" s="52"/>
      <c r="U40" s="52"/>
      <c r="V40" s="1">
        <v>4</v>
      </c>
    </row>
    <row r="41" spans="9:22">
      <c r="I41" s="1"/>
      <c r="J41" s="1"/>
      <c r="K41" s="1"/>
      <c r="L41" s="1"/>
      <c r="M41" s="1"/>
      <c r="N41" s="1"/>
      <c r="O41" s="1"/>
      <c r="P41" s="52"/>
      <c r="Q41" s="52"/>
      <c r="R41" s="52"/>
      <c r="S41" s="52"/>
      <c r="T41" s="52"/>
      <c r="U41" s="52"/>
      <c r="V41" s="1">
        <v>5</v>
      </c>
    </row>
    <row r="42" spans="9:22">
      <c r="I42" s="1"/>
      <c r="J42" s="1"/>
      <c r="K42" s="1"/>
      <c r="L42" s="1"/>
      <c r="M42" s="1"/>
      <c r="N42" s="1"/>
      <c r="O42" s="1"/>
      <c r="P42" s="52"/>
      <c r="Q42" s="52"/>
      <c r="R42" s="52"/>
      <c r="S42" s="52"/>
      <c r="T42" s="52"/>
      <c r="U42" s="52"/>
      <c r="V42" s="1">
        <v>6</v>
      </c>
    </row>
    <row r="43" ht="15.75" spans="9:22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spans="2:22">
      <c r="B44" s="19" t="s">
        <v>14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9:15">
      <c r="I45" s="1"/>
      <c r="J45" s="1"/>
      <c r="K45" s="1"/>
      <c r="L45" s="1"/>
      <c r="M45" s="1"/>
      <c r="N45" s="1"/>
      <c r="O45" s="1"/>
    </row>
    <row r="46" spans="9:15">
      <c r="I46" s="1"/>
      <c r="J46" s="1"/>
      <c r="K46" s="1"/>
      <c r="L46" s="1"/>
      <c r="M46" s="1"/>
      <c r="N46" s="1"/>
      <c r="O46" s="1"/>
    </row>
    <row r="47" spans="9:15">
      <c r="I47" s="1"/>
      <c r="J47" s="1"/>
      <c r="K47" s="1"/>
      <c r="L47" s="1"/>
      <c r="M47" s="1"/>
      <c r="N47" s="1"/>
      <c r="O47" s="1"/>
    </row>
    <row r="48" spans="9:15">
      <c r="I48" s="1"/>
      <c r="J48" s="1"/>
      <c r="K48" s="1"/>
      <c r="L48" s="1"/>
      <c r="M48" s="1"/>
      <c r="N48" s="1"/>
      <c r="O48" s="1"/>
    </row>
    <row r="49" spans="9:15">
      <c r="I49" s="1"/>
      <c r="J49" s="1"/>
      <c r="K49" s="1"/>
      <c r="L49" s="1"/>
      <c r="M49" s="1"/>
      <c r="N49" s="1"/>
      <c r="O49" s="1"/>
    </row>
    <row r="50" spans="9:15">
      <c r="I50" s="1"/>
      <c r="J50" s="1"/>
      <c r="K50" s="1"/>
      <c r="L50" s="1"/>
      <c r="M50" s="1"/>
      <c r="N50" s="1"/>
      <c r="O50" s="1"/>
    </row>
    <row r="51" spans="9:23">
      <c r="I51" s="1"/>
      <c r="J51" s="1"/>
      <c r="K51" s="1"/>
      <c r="L51" s="1"/>
      <c r="M51" s="1"/>
      <c r="N51" s="1"/>
      <c r="O51" s="13"/>
      <c r="P51" s="13"/>
      <c r="Q51" s="13"/>
      <c r="R51" s="13"/>
      <c r="S51" s="13"/>
      <c r="T51" s="13"/>
      <c r="U51" s="13"/>
      <c r="V51" s="13"/>
      <c r="W51" s="13"/>
    </row>
    <row r="52" spans="5:23">
      <c r="E52" s="1"/>
      <c r="F52" s="1"/>
      <c r="G52" s="1"/>
      <c r="H52" s="1"/>
      <c r="I52" s="1"/>
      <c r="J52" s="1">
        <v>3</v>
      </c>
      <c r="K52" s="1">
        <v>4</v>
      </c>
      <c r="L52" s="1">
        <v>5</v>
      </c>
      <c r="M52" s="1">
        <v>6</v>
      </c>
      <c r="N52" s="1"/>
      <c r="O52" s="13"/>
      <c r="P52" s="13">
        <v>1</v>
      </c>
      <c r="Q52" s="13">
        <v>2</v>
      </c>
      <c r="R52" s="13">
        <v>3</v>
      </c>
      <c r="S52" s="13">
        <v>4</v>
      </c>
      <c r="T52" s="13">
        <v>5</v>
      </c>
      <c r="U52" s="13">
        <v>6</v>
      </c>
      <c r="V52" s="13"/>
      <c r="W52" s="13"/>
    </row>
    <row r="53" ht="6.75" customHeight="1" spans="9:23">
      <c r="I53" s="1"/>
      <c r="J53" s="1"/>
      <c r="K53" s="1"/>
      <c r="L53" s="1"/>
      <c r="M53" s="1"/>
      <c r="N53" s="1"/>
      <c r="O53" s="13"/>
      <c r="P53" s="13"/>
      <c r="Q53" s="13"/>
      <c r="R53" s="13"/>
      <c r="S53" s="13"/>
      <c r="T53" s="13"/>
      <c r="U53" s="13"/>
      <c r="V53" s="13"/>
      <c r="W53" s="13"/>
    </row>
    <row r="54" spans="3:23">
      <c r="C54" s="20">
        <f>(N14*(10^3)*M14)/J14</f>
        <v>76666.6666666667</v>
      </c>
      <c r="E54" s="25">
        <f>K14^2</f>
        <v>3.75247184141245e-33</v>
      </c>
      <c r="F54" s="26">
        <f>K14*L14</f>
        <v>6.1257422745431e-17</v>
      </c>
      <c r="G54" s="26">
        <f>-(K14^2)</f>
        <v>-3.75247184141245e-33</v>
      </c>
      <c r="H54" s="27">
        <f>-(K14*L14)</f>
        <v>-6.1257422745431e-17</v>
      </c>
      <c r="I54" s="1"/>
      <c r="J54" s="53">
        <f t="array" ref="J54:M57">C54*(E54:H57)</f>
        <v>2.87689507841621e-28</v>
      </c>
      <c r="K54" s="54">
        <v>4.69640241048304e-12</v>
      </c>
      <c r="L54" s="54">
        <v>-2.87689507841621e-28</v>
      </c>
      <c r="M54" s="55">
        <v>-4.69640241048304e-12</v>
      </c>
      <c r="N54" s="1">
        <v>3</v>
      </c>
      <c r="O54" s="13"/>
      <c r="P54" s="56"/>
      <c r="Q54" s="56"/>
      <c r="R54" s="56"/>
      <c r="S54" s="56"/>
      <c r="T54" s="56"/>
      <c r="U54" s="56"/>
      <c r="V54" s="13">
        <v>1</v>
      </c>
      <c r="W54" s="13"/>
    </row>
    <row r="55" spans="3:23">
      <c r="C55" s="20"/>
      <c r="E55" s="28">
        <f>K14*L14</f>
        <v>6.1257422745431e-17</v>
      </c>
      <c r="F55" s="26">
        <f>L14^2</f>
        <v>1</v>
      </c>
      <c r="G55" s="26">
        <f>-(K14*L14)</f>
        <v>-6.1257422745431e-17</v>
      </c>
      <c r="H55" s="27">
        <f>-(L14^2)</f>
        <v>-1</v>
      </c>
      <c r="I55" s="1"/>
      <c r="J55" s="53">
        <v>4.69640241048304e-12</v>
      </c>
      <c r="K55" s="54">
        <v>76666.6666666667</v>
      </c>
      <c r="L55" s="54">
        <v>-4.69640241048304e-12</v>
      </c>
      <c r="M55" s="55">
        <v>-76666.6666666667</v>
      </c>
      <c r="N55" s="1">
        <v>4</v>
      </c>
      <c r="O55" s="13"/>
      <c r="P55" s="56"/>
      <c r="Q55" s="56"/>
      <c r="R55" s="56"/>
      <c r="S55" s="56"/>
      <c r="T55" s="56"/>
      <c r="U55" s="56"/>
      <c r="V55" s="13">
        <v>2</v>
      </c>
      <c r="W55" s="13"/>
    </row>
    <row r="56" spans="3:23">
      <c r="C56" s="20"/>
      <c r="E56" s="28">
        <f>-(K14^2)</f>
        <v>-3.75247184141245e-33</v>
      </c>
      <c r="F56" s="29">
        <f>-(K14*L14)</f>
        <v>-6.1257422745431e-17</v>
      </c>
      <c r="G56" s="26">
        <f>K14^2</f>
        <v>3.75247184141245e-33</v>
      </c>
      <c r="H56" s="27">
        <f>K14*L14</f>
        <v>6.1257422745431e-17</v>
      </c>
      <c r="I56" s="1"/>
      <c r="J56" s="53">
        <v>-2.87689507841621e-28</v>
      </c>
      <c r="K56" s="54">
        <v>-4.69640241048304e-12</v>
      </c>
      <c r="L56" s="54">
        <v>2.87689507841621e-28</v>
      </c>
      <c r="M56" s="55">
        <v>4.69640241048304e-12</v>
      </c>
      <c r="N56" s="1">
        <v>5</v>
      </c>
      <c r="O56" s="13"/>
      <c r="P56" s="56"/>
      <c r="Q56" s="56"/>
      <c r="R56" s="56"/>
      <c r="S56" s="56"/>
      <c r="T56" s="56"/>
      <c r="U56" s="56"/>
      <c r="V56" s="13">
        <v>3</v>
      </c>
      <c r="W56" s="13"/>
    </row>
    <row r="57" spans="3:23">
      <c r="C57" s="20"/>
      <c r="E57" s="28">
        <f>-(K14*L14)</f>
        <v>-6.1257422745431e-17</v>
      </c>
      <c r="F57" s="29">
        <f>-(L14^2)</f>
        <v>-1</v>
      </c>
      <c r="G57" s="29">
        <f>K14*L14</f>
        <v>6.1257422745431e-17</v>
      </c>
      <c r="H57" s="27">
        <f>L14^2</f>
        <v>1</v>
      </c>
      <c r="I57" s="1"/>
      <c r="J57" s="53">
        <v>-4.69640241048304e-12</v>
      </c>
      <c r="K57" s="54">
        <v>-76666.6666666667</v>
      </c>
      <c r="L57" s="54">
        <v>4.69640241048304e-12</v>
      </c>
      <c r="M57" s="55">
        <v>76666.6666666667</v>
      </c>
      <c r="N57" s="1">
        <v>6</v>
      </c>
      <c r="O57" s="13"/>
      <c r="P57" s="56"/>
      <c r="Q57" s="56"/>
      <c r="R57" s="56"/>
      <c r="S57" s="56">
        <v>76666.6666666667</v>
      </c>
      <c r="T57" s="56"/>
      <c r="U57" s="56">
        <v>-76666.6666666667</v>
      </c>
      <c r="V57" s="13">
        <v>4</v>
      </c>
      <c r="W57" s="13"/>
    </row>
    <row r="58" spans="9:23">
      <c r="I58" s="1"/>
      <c r="J58" s="1"/>
      <c r="K58" s="1"/>
      <c r="L58" s="1"/>
      <c r="M58" s="1"/>
      <c r="N58" s="1"/>
      <c r="O58" s="13"/>
      <c r="P58" s="56"/>
      <c r="Q58" s="56"/>
      <c r="R58" s="56"/>
      <c r="S58" s="56"/>
      <c r="T58" s="56"/>
      <c r="U58" s="56"/>
      <c r="V58" s="13">
        <v>5</v>
      </c>
      <c r="W58" s="13"/>
    </row>
    <row r="59" spans="15:23">
      <c r="O59" s="13"/>
      <c r="P59" s="56"/>
      <c r="Q59" s="56"/>
      <c r="R59" s="56"/>
      <c r="S59" s="56">
        <v>-76666.6666666667</v>
      </c>
      <c r="T59" s="56"/>
      <c r="U59" s="56">
        <v>76666.6666666667</v>
      </c>
      <c r="V59" s="13">
        <v>6</v>
      </c>
      <c r="W59" s="13"/>
    </row>
    <row r="60" ht="15.75" spans="15:23">
      <c r="O60" s="13"/>
      <c r="P60" s="13"/>
      <c r="Q60" s="13"/>
      <c r="R60" s="13"/>
      <c r="S60" s="13"/>
      <c r="T60" s="13"/>
      <c r="U60" s="13"/>
      <c r="V60" s="13"/>
      <c r="W60" s="13"/>
    </row>
    <row r="61" ht="15.75" spans="2:23">
      <c r="B61" s="19" t="s">
        <v>18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5:23">
      <c r="O62" s="13"/>
      <c r="P62" s="13"/>
      <c r="Q62" s="13"/>
      <c r="R62" s="13"/>
      <c r="S62" s="13"/>
      <c r="T62" s="13"/>
      <c r="U62" s="13"/>
      <c r="V62" s="13"/>
      <c r="W62" s="13"/>
    </row>
    <row r="63" spans="15:23">
      <c r="O63" s="13"/>
      <c r="P63" s="13"/>
      <c r="Q63" s="13"/>
      <c r="R63" s="13"/>
      <c r="S63" s="13"/>
      <c r="T63" s="13"/>
      <c r="U63" s="13"/>
      <c r="V63" s="13"/>
      <c r="W63" s="13"/>
    </row>
    <row r="64" spans="15:23">
      <c r="O64" s="13"/>
      <c r="P64" s="13"/>
      <c r="Q64" s="13"/>
      <c r="R64" s="13"/>
      <c r="S64" s="13"/>
      <c r="T64" s="13"/>
      <c r="U64" s="13"/>
      <c r="V64" s="13"/>
      <c r="W64" s="13"/>
    </row>
    <row r="65" spans="15:23">
      <c r="O65" s="13"/>
      <c r="P65" s="13"/>
      <c r="Q65" s="13"/>
      <c r="R65" s="13"/>
      <c r="S65" s="13"/>
      <c r="T65" s="13"/>
      <c r="U65" s="13"/>
      <c r="V65" s="13"/>
      <c r="W65" s="13"/>
    </row>
    <row r="66" spans="15:23">
      <c r="O66" s="13"/>
      <c r="P66" s="13"/>
      <c r="Q66" s="13"/>
      <c r="R66" s="13"/>
      <c r="S66" s="13"/>
      <c r="T66" s="13"/>
      <c r="U66" s="13"/>
      <c r="V66" s="13"/>
      <c r="W66" s="13"/>
    </row>
    <row r="67" spans="15:23">
      <c r="O67" s="13"/>
      <c r="P67" s="13"/>
      <c r="Q67" s="13"/>
      <c r="R67" s="13"/>
      <c r="S67" s="13"/>
      <c r="T67" s="13"/>
      <c r="U67" s="13"/>
      <c r="V67" s="13"/>
      <c r="W67" s="13"/>
    </row>
    <row r="68" spans="10:23">
      <c r="J68" s="1"/>
      <c r="K68" s="1"/>
      <c r="L68" s="1"/>
      <c r="M68" s="1"/>
      <c r="N68" s="1"/>
      <c r="O68" s="13"/>
      <c r="P68" s="13"/>
      <c r="Q68" s="13"/>
      <c r="R68" s="13"/>
      <c r="S68" s="13"/>
      <c r="T68" s="13"/>
      <c r="U68" s="13"/>
      <c r="V68" s="13"/>
      <c r="W68" s="13"/>
    </row>
    <row r="69" ht="12.75" customHeight="1" spans="5:23">
      <c r="E69" s="1"/>
      <c r="F69" s="1"/>
      <c r="G69" s="1"/>
      <c r="H69" s="1"/>
      <c r="J69" s="1">
        <v>1</v>
      </c>
      <c r="K69" s="1">
        <v>2</v>
      </c>
      <c r="L69" s="1">
        <v>5</v>
      </c>
      <c r="M69" s="1">
        <v>6</v>
      </c>
      <c r="N69" s="1"/>
      <c r="O69" s="13"/>
      <c r="P69" s="13">
        <v>1</v>
      </c>
      <c r="Q69" s="13">
        <v>2</v>
      </c>
      <c r="R69" s="13">
        <v>3</v>
      </c>
      <c r="S69" s="13">
        <v>4</v>
      </c>
      <c r="T69" s="13">
        <v>5</v>
      </c>
      <c r="U69" s="13">
        <v>6</v>
      </c>
      <c r="V69" s="13"/>
      <c r="W69" s="13"/>
    </row>
    <row r="70" ht="6" customHeight="1" spans="9:23">
      <c r="I70" s="1"/>
      <c r="J70" s="1"/>
      <c r="K70" s="1"/>
      <c r="L70" s="1"/>
      <c r="M70" s="1"/>
      <c r="N70" s="1"/>
      <c r="O70" s="13"/>
      <c r="P70" s="13"/>
      <c r="Q70" s="13"/>
      <c r="R70" s="13"/>
      <c r="S70" s="13"/>
      <c r="T70" s="13"/>
      <c r="U70" s="13"/>
      <c r="V70" s="13"/>
      <c r="W70" s="13"/>
    </row>
    <row r="71" spans="3:23">
      <c r="C71" s="20">
        <f>(N15*(10^3)*M15)/J15</f>
        <v>63790.5225659013</v>
      </c>
      <c r="E71" s="57">
        <f>K15^2</f>
        <v>0.307692307692308</v>
      </c>
      <c r="F71" s="58">
        <f>K15*L15</f>
        <v>0.461538461538462</v>
      </c>
      <c r="G71" s="58">
        <f>-(K15^2)</f>
        <v>-0.307692307692308</v>
      </c>
      <c r="H71" s="59">
        <f>-(K15*L15)</f>
        <v>-0.461538461538462</v>
      </c>
      <c r="I71" s="1"/>
      <c r="J71" s="24">
        <f t="array" ref="J71:M74">C71*(E71:H74)</f>
        <v>19627.8530972004</v>
      </c>
      <c r="K71" s="15">
        <v>29441.7796458006</v>
      </c>
      <c r="L71" s="15">
        <v>-19627.8530972004</v>
      </c>
      <c r="M71" s="51">
        <v>-29441.7796458006</v>
      </c>
      <c r="N71" s="1">
        <v>1</v>
      </c>
      <c r="O71" s="13"/>
      <c r="P71" s="56">
        <v>19627.8530972004</v>
      </c>
      <c r="Q71" s="56">
        <v>29441.7796458006</v>
      </c>
      <c r="R71" s="56"/>
      <c r="S71" s="56"/>
      <c r="T71" s="56">
        <v>-19627.8530972004</v>
      </c>
      <c r="U71" s="56">
        <v>-29441.7796458006</v>
      </c>
      <c r="V71" s="13">
        <v>1</v>
      </c>
      <c r="W71" s="13"/>
    </row>
    <row r="72" spans="3:23">
      <c r="C72" s="20"/>
      <c r="E72" s="60">
        <f>K15*L15</f>
        <v>0.461538461538462</v>
      </c>
      <c r="F72" s="58">
        <f>L15^2</f>
        <v>0.692307692307692</v>
      </c>
      <c r="G72" s="58">
        <f>-(K15*L15)</f>
        <v>-0.461538461538462</v>
      </c>
      <c r="H72" s="59">
        <f>-(L15^2)</f>
        <v>-0.692307692307692</v>
      </c>
      <c r="I72" s="1"/>
      <c r="J72" s="24">
        <v>29441.7796458006</v>
      </c>
      <c r="K72" s="15">
        <v>44162.6694687009</v>
      </c>
      <c r="L72" s="15">
        <v>-29441.7796458006</v>
      </c>
      <c r="M72" s="51">
        <v>-44162.6694687009</v>
      </c>
      <c r="N72" s="1">
        <v>2</v>
      </c>
      <c r="O72" s="13"/>
      <c r="P72" s="56">
        <v>29441.7796458006</v>
      </c>
      <c r="Q72" s="56">
        <v>44162.6694687009</v>
      </c>
      <c r="R72" s="56"/>
      <c r="S72" s="56"/>
      <c r="T72" s="56">
        <v>-29441.7796458006</v>
      </c>
      <c r="U72" s="56">
        <v>-44162.6694687009</v>
      </c>
      <c r="V72" s="13">
        <v>2</v>
      </c>
      <c r="W72" s="13"/>
    </row>
    <row r="73" spans="3:23">
      <c r="C73" s="20"/>
      <c r="E73" s="60">
        <f>-(K15^2)</f>
        <v>-0.307692307692308</v>
      </c>
      <c r="F73" s="61">
        <f>-(K15*L15)</f>
        <v>-0.461538461538462</v>
      </c>
      <c r="G73" s="58">
        <f>K15^2</f>
        <v>0.307692307692308</v>
      </c>
      <c r="H73" s="59">
        <f>K15*L15</f>
        <v>0.461538461538462</v>
      </c>
      <c r="I73" s="1"/>
      <c r="J73" s="24">
        <v>-19627.8530972004</v>
      </c>
      <c r="K73" s="15">
        <v>-29441.7796458006</v>
      </c>
      <c r="L73" s="15">
        <v>19627.8530972004</v>
      </c>
      <c r="M73" s="51">
        <v>29441.7796458006</v>
      </c>
      <c r="N73" s="1">
        <v>5</v>
      </c>
      <c r="O73" s="13"/>
      <c r="P73" s="56"/>
      <c r="Q73" s="56"/>
      <c r="R73" s="56"/>
      <c r="S73" s="56"/>
      <c r="T73" s="56"/>
      <c r="U73" s="56"/>
      <c r="V73" s="13">
        <v>3</v>
      </c>
      <c r="W73" s="13"/>
    </row>
    <row r="74" spans="3:23">
      <c r="C74" s="20"/>
      <c r="E74" s="60">
        <f>-(K15*L15)</f>
        <v>-0.461538461538462</v>
      </c>
      <c r="F74" s="61">
        <f>-(L15^2)</f>
        <v>-0.692307692307692</v>
      </c>
      <c r="G74" s="61">
        <f>K15*L15</f>
        <v>0.461538461538462</v>
      </c>
      <c r="H74" s="59">
        <f>L15^2</f>
        <v>0.692307692307692</v>
      </c>
      <c r="I74" s="1"/>
      <c r="J74" s="24">
        <v>-29441.7796458006</v>
      </c>
      <c r="K74" s="15">
        <v>-44162.6694687009</v>
      </c>
      <c r="L74" s="15">
        <v>29441.7796458006</v>
      </c>
      <c r="M74" s="51">
        <v>44162.6694687009</v>
      </c>
      <c r="N74" s="1">
        <v>6</v>
      </c>
      <c r="O74" s="13"/>
      <c r="P74" s="56"/>
      <c r="Q74" s="56"/>
      <c r="R74" s="56"/>
      <c r="S74" s="56"/>
      <c r="T74" s="56"/>
      <c r="U74" s="56"/>
      <c r="V74" s="13">
        <v>4</v>
      </c>
      <c r="W74" s="13"/>
    </row>
    <row r="75" spans="10:23">
      <c r="J75" s="1"/>
      <c r="K75" s="1"/>
      <c r="L75" s="1"/>
      <c r="M75" s="1"/>
      <c r="N75" s="1"/>
      <c r="O75" s="13"/>
      <c r="P75" s="56">
        <v>-19627.8530972004</v>
      </c>
      <c r="Q75" s="56">
        <v>-29441.7796458006</v>
      </c>
      <c r="R75" s="56"/>
      <c r="S75" s="56"/>
      <c r="T75" s="56">
        <v>19627.8530972004</v>
      </c>
      <c r="U75" s="56">
        <v>29441.7796458006</v>
      </c>
      <c r="V75" s="13">
        <v>5</v>
      </c>
      <c r="W75" s="13"/>
    </row>
    <row r="76" spans="10:23">
      <c r="J76" s="1"/>
      <c r="K76" s="1"/>
      <c r="L76" s="1"/>
      <c r="M76" s="1"/>
      <c r="N76" s="1"/>
      <c r="O76" s="13"/>
      <c r="P76" s="56">
        <v>-29441.7796458006</v>
      </c>
      <c r="Q76" s="56">
        <v>-44162.6694687009</v>
      </c>
      <c r="R76" s="56"/>
      <c r="S76" s="56"/>
      <c r="T76" s="56">
        <v>29441.7796458006</v>
      </c>
      <c r="U76" s="56">
        <v>44162.6694687009</v>
      </c>
      <c r="V76" s="13">
        <v>6</v>
      </c>
      <c r="W76" s="13"/>
    </row>
    <row r="78" ht="15.75"/>
    <row r="79" ht="15.75" spans="2:6">
      <c r="B79" s="41" t="s">
        <v>20</v>
      </c>
      <c r="D79" s="62" t="s">
        <v>21</v>
      </c>
      <c r="E79" s="62"/>
      <c r="F79" s="62"/>
    </row>
    <row r="81" spans="2:8">
      <c r="B81" s="1"/>
      <c r="C81" s="1">
        <v>1</v>
      </c>
      <c r="D81" s="1">
        <v>2</v>
      </c>
      <c r="E81" s="1">
        <v>3</v>
      </c>
      <c r="F81" s="1">
        <v>4</v>
      </c>
      <c r="G81" s="1">
        <v>5</v>
      </c>
      <c r="H81" s="1">
        <v>6</v>
      </c>
    </row>
    <row r="82" spans="2:8">
      <c r="B82" s="1">
        <v>1</v>
      </c>
      <c r="C82" s="52">
        <f t="array" ref="C82:H87">(P37:U42)+(P54:U59)+(P71:U76)</f>
        <v>134627.8530972</v>
      </c>
      <c r="D82" s="52">
        <v>29441.7796458006</v>
      </c>
      <c r="E82" s="52">
        <v>-115000</v>
      </c>
      <c r="F82" s="52">
        <v>0</v>
      </c>
      <c r="G82" s="52">
        <v>-19627.8530972004</v>
      </c>
      <c r="H82" s="52">
        <v>-29441.7796458006</v>
      </c>
    </row>
    <row r="83" spans="2:8">
      <c r="B83" s="1">
        <v>2</v>
      </c>
      <c r="C83" s="52">
        <v>29441.7796458006</v>
      </c>
      <c r="D83" s="52">
        <v>44162.6694687009</v>
      </c>
      <c r="E83" s="52">
        <v>0</v>
      </c>
      <c r="F83" s="52">
        <v>0</v>
      </c>
      <c r="G83" s="52">
        <v>-29441.7796458006</v>
      </c>
      <c r="H83" s="52">
        <v>-44162.6694687009</v>
      </c>
    </row>
    <row r="84" spans="1:10">
      <c r="A84" s="1" t="s">
        <v>22</v>
      </c>
      <c r="B84" s="1">
        <v>3</v>
      </c>
      <c r="C84" s="52">
        <v>-115000</v>
      </c>
      <c r="D84" s="52">
        <v>0</v>
      </c>
      <c r="E84" s="52">
        <v>115000</v>
      </c>
      <c r="F84" s="52">
        <v>0</v>
      </c>
      <c r="G84" s="52">
        <v>0</v>
      </c>
      <c r="H84" s="52">
        <v>0</v>
      </c>
      <c r="J84" s="3" t="s">
        <v>23</v>
      </c>
    </row>
    <row r="85" spans="2:8">
      <c r="B85" s="1">
        <v>4</v>
      </c>
      <c r="C85" s="52">
        <v>0</v>
      </c>
      <c r="D85" s="52">
        <v>0</v>
      </c>
      <c r="E85" s="52">
        <v>0</v>
      </c>
      <c r="F85" s="52">
        <v>76666.6666666667</v>
      </c>
      <c r="G85" s="52">
        <v>0</v>
      </c>
      <c r="H85" s="52">
        <v>-76666.6666666667</v>
      </c>
    </row>
    <row r="86" spans="2:8">
      <c r="B86" s="1">
        <v>5</v>
      </c>
      <c r="C86" s="52">
        <v>-19627.8530972004</v>
      </c>
      <c r="D86" s="52">
        <v>-29441.7796458006</v>
      </c>
      <c r="E86" s="52">
        <v>0</v>
      </c>
      <c r="F86" s="52">
        <v>0</v>
      </c>
      <c r="G86" s="52">
        <v>19627.8530972004</v>
      </c>
      <c r="H86" s="52">
        <v>29441.7796458006</v>
      </c>
    </row>
    <row r="87" spans="2:8">
      <c r="B87" s="1">
        <v>6</v>
      </c>
      <c r="C87" s="52">
        <v>-29441.7796458006</v>
      </c>
      <c r="D87" s="52">
        <v>-44162.6694687009</v>
      </c>
      <c r="E87" s="52">
        <v>0</v>
      </c>
      <c r="F87" s="52">
        <v>-76666.6666666667</v>
      </c>
      <c r="G87" s="52">
        <v>29441.7796458006</v>
      </c>
      <c r="H87" s="52">
        <v>120829.336135368</v>
      </c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1" ht="15.75" spans="9:10">
      <c r="I91" s="75"/>
      <c r="J91" s="3" t="s">
        <v>24</v>
      </c>
    </row>
    <row r="92" ht="15.75" spans="2:6">
      <c r="B92" s="41" t="s">
        <v>25</v>
      </c>
      <c r="D92" s="62" t="s">
        <v>26</v>
      </c>
      <c r="E92" s="62"/>
      <c r="F92" s="62"/>
    </row>
    <row r="93" spans="8:13">
      <c r="H93" s="1"/>
      <c r="I93" s="1"/>
      <c r="J93" s="1"/>
      <c r="K93" s="1"/>
      <c r="L93" s="1"/>
      <c r="M93" s="1"/>
    </row>
    <row r="94" spans="1:13">
      <c r="A94" s="1"/>
      <c r="B94" s="1" t="s">
        <v>27</v>
      </c>
      <c r="C94" s="1"/>
      <c r="D94" s="1" t="s">
        <v>28</v>
      </c>
      <c r="E94" s="1"/>
      <c r="F94" s="1"/>
      <c r="G94" s="1"/>
      <c r="H94" s="1"/>
      <c r="I94" s="1"/>
      <c r="J94" s="1"/>
      <c r="K94" s="1" t="s">
        <v>29</v>
      </c>
      <c r="L94" s="1"/>
      <c r="M94" s="1"/>
    </row>
    <row r="95" ht="6" customHeight="1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>
        <v>1</v>
      </c>
      <c r="B96" s="63" t="s">
        <v>30</v>
      </c>
      <c r="C96" s="1"/>
      <c r="D96" s="64">
        <f t="array" ref="D96:I101">C82:H87</f>
        <v>134627.8530972</v>
      </c>
      <c r="E96" s="65">
        <v>29441.7796458006</v>
      </c>
      <c r="F96" s="65">
        <v>-115000</v>
      </c>
      <c r="G96" s="65">
        <v>0</v>
      </c>
      <c r="H96" s="65">
        <v>-19627.8530972004</v>
      </c>
      <c r="I96" s="76">
        <v>-29441.7796458006</v>
      </c>
      <c r="J96" s="1"/>
      <c r="K96" s="77">
        <v>0</v>
      </c>
      <c r="L96" s="1">
        <v>1</v>
      </c>
      <c r="M96" s="1"/>
    </row>
    <row r="97" spans="1:13">
      <c r="A97" s="1">
        <v>2</v>
      </c>
      <c r="B97" s="63" t="s">
        <v>31</v>
      </c>
      <c r="C97" s="1"/>
      <c r="D97" s="64">
        <v>29441.7796458006</v>
      </c>
      <c r="E97" s="65">
        <v>44162.6694687009</v>
      </c>
      <c r="F97" s="65">
        <v>0</v>
      </c>
      <c r="G97" s="65">
        <v>0</v>
      </c>
      <c r="H97" s="65">
        <v>-29441.7796458006</v>
      </c>
      <c r="I97" s="76">
        <v>-44162.6694687009</v>
      </c>
      <c r="J97" s="1"/>
      <c r="K97" s="77">
        <v>0</v>
      </c>
      <c r="L97" s="1">
        <v>2</v>
      </c>
      <c r="M97" s="1"/>
    </row>
    <row r="98" spans="1:13">
      <c r="A98" s="1">
        <v>3</v>
      </c>
      <c r="B98" s="66" t="s">
        <v>32</v>
      </c>
      <c r="C98" s="1" t="s">
        <v>33</v>
      </c>
      <c r="D98" s="67">
        <v>-115000</v>
      </c>
      <c r="E98" s="68">
        <v>0</v>
      </c>
      <c r="F98" s="69">
        <v>115000</v>
      </c>
      <c r="G98" s="68">
        <v>0</v>
      </c>
      <c r="H98" s="69">
        <v>0</v>
      </c>
      <c r="I98" s="78">
        <v>0</v>
      </c>
      <c r="J98" s="1" t="s">
        <v>34</v>
      </c>
      <c r="K98" s="66" t="s">
        <v>35</v>
      </c>
      <c r="L98" s="1">
        <v>3</v>
      </c>
      <c r="M98" s="1"/>
    </row>
    <row r="99" spans="1:13">
      <c r="A99" s="1">
        <v>4</v>
      </c>
      <c r="B99" s="70" t="s">
        <v>36</v>
      </c>
      <c r="C99" s="1"/>
      <c r="D99" s="64">
        <v>0</v>
      </c>
      <c r="E99" s="65">
        <v>0</v>
      </c>
      <c r="F99" s="65">
        <v>0</v>
      </c>
      <c r="G99" s="65">
        <v>76666.6666666667</v>
      </c>
      <c r="H99" s="65">
        <v>0</v>
      </c>
      <c r="I99" s="76">
        <v>-76666.6666666667</v>
      </c>
      <c r="J99" s="1"/>
      <c r="K99" s="77">
        <v>0</v>
      </c>
      <c r="L99" s="1">
        <v>4</v>
      </c>
      <c r="M99" s="1"/>
    </row>
    <row r="100" spans="1:13">
      <c r="A100" s="1">
        <v>5</v>
      </c>
      <c r="B100" s="66" t="s">
        <v>37</v>
      </c>
      <c r="C100" s="1"/>
      <c r="D100" s="67">
        <v>-19627.8530972004</v>
      </c>
      <c r="E100" s="68">
        <v>-29441.7796458006</v>
      </c>
      <c r="F100" s="69">
        <v>0</v>
      </c>
      <c r="G100" s="68">
        <v>0</v>
      </c>
      <c r="H100" s="69">
        <v>19627.8530972004</v>
      </c>
      <c r="I100" s="78">
        <v>29441.7796458006</v>
      </c>
      <c r="J100" s="1"/>
      <c r="K100" s="66" t="s">
        <v>38</v>
      </c>
      <c r="L100" s="1">
        <v>5</v>
      </c>
      <c r="M100" s="1"/>
    </row>
    <row r="101" spans="1:13">
      <c r="A101" s="1">
        <v>6</v>
      </c>
      <c r="B101" s="66" t="s">
        <v>39</v>
      </c>
      <c r="C101" s="1"/>
      <c r="D101" s="67">
        <v>-29441.7796458006</v>
      </c>
      <c r="E101" s="68">
        <v>-44162.6694687009</v>
      </c>
      <c r="F101" s="69">
        <v>0</v>
      </c>
      <c r="G101" s="68">
        <v>-76666.6666666667</v>
      </c>
      <c r="H101" s="69">
        <v>29441.7796458006</v>
      </c>
      <c r="I101" s="78">
        <v>120829.336135368</v>
      </c>
      <c r="J101" s="1"/>
      <c r="K101" s="66" t="s">
        <v>40</v>
      </c>
      <c r="L101" s="1">
        <v>6</v>
      </c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8:13">
      <c r="H103" s="1"/>
      <c r="I103" s="1"/>
      <c r="J103" s="1"/>
      <c r="K103" s="1"/>
      <c r="L103" s="1"/>
      <c r="M103" s="1"/>
    </row>
    <row r="104" ht="15.75" spans="10:19"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ht="15.75" spans="2:19">
      <c r="B105" s="41" t="s">
        <v>41</v>
      </c>
      <c r="D105" s="62" t="s">
        <v>42</v>
      </c>
      <c r="E105" s="62"/>
      <c r="F105" s="62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0:19">
      <c r="J106" s="9"/>
      <c r="K106" s="79"/>
      <c r="L106" s="79"/>
      <c r="M106" s="79"/>
      <c r="N106" s="79"/>
      <c r="O106" s="79"/>
      <c r="P106" s="79"/>
      <c r="Q106" s="9"/>
      <c r="R106" s="9"/>
      <c r="S106" s="9"/>
    </row>
    <row r="107" spans="2:19">
      <c r="B107" s="1" t="s">
        <v>43</v>
      </c>
      <c r="C107" s="1"/>
      <c r="D107" s="1" t="s">
        <v>44</v>
      </c>
      <c r="E107" s="1"/>
      <c r="F107" s="1"/>
      <c r="G107" s="1"/>
      <c r="H107" s="1" t="s">
        <v>45</v>
      </c>
      <c r="J107" s="9"/>
      <c r="K107" s="79"/>
      <c r="L107" s="79"/>
      <c r="M107" s="79"/>
      <c r="N107" s="79"/>
      <c r="O107" s="79"/>
      <c r="P107" s="79"/>
      <c r="Q107" s="9"/>
      <c r="R107" s="9"/>
      <c r="S107" s="9"/>
    </row>
    <row r="108" ht="8.25" customHeight="1" spans="1:19">
      <c r="A108" s="1"/>
      <c r="B108" s="1"/>
      <c r="C108" s="1"/>
      <c r="D108" s="1"/>
      <c r="E108" s="1"/>
      <c r="F108" s="1"/>
      <c r="G108" s="1"/>
      <c r="H108" s="1"/>
      <c r="I108" s="1"/>
      <c r="J108" s="15"/>
      <c r="K108" s="79"/>
      <c r="L108" s="79"/>
      <c r="M108" s="79"/>
      <c r="N108" s="79"/>
      <c r="O108" s="79"/>
      <c r="P108" s="79"/>
      <c r="Q108" s="9"/>
      <c r="R108" s="9"/>
      <c r="S108" s="9"/>
    </row>
    <row r="109" spans="1:19">
      <c r="A109" s="71" t="s">
        <v>32</v>
      </c>
      <c r="B109" s="71">
        <v>0</v>
      </c>
      <c r="C109" s="1"/>
      <c r="D109" s="72">
        <v>115000</v>
      </c>
      <c r="E109" s="72">
        <v>0</v>
      </c>
      <c r="F109" s="72">
        <v>0</v>
      </c>
      <c r="G109" s="1"/>
      <c r="H109" s="71" t="s">
        <v>35</v>
      </c>
      <c r="I109" s="1"/>
      <c r="J109" s="15"/>
      <c r="K109" s="79"/>
      <c r="L109" s="79"/>
      <c r="M109" s="79"/>
      <c r="N109" s="79"/>
      <c r="O109" s="79"/>
      <c r="P109" s="79"/>
      <c r="Q109" s="9"/>
      <c r="R109" s="9"/>
      <c r="S109" s="9"/>
    </row>
    <row r="110" spans="1:19">
      <c r="A110" s="71" t="s">
        <v>37</v>
      </c>
      <c r="B110" s="71">
        <v>12000</v>
      </c>
      <c r="C110" s="1" t="s">
        <v>33</v>
      </c>
      <c r="D110" s="72">
        <v>0</v>
      </c>
      <c r="E110" s="72">
        <v>19627.8530972004</v>
      </c>
      <c r="F110" s="72">
        <v>29441.7796458006</v>
      </c>
      <c r="G110" s="1" t="s">
        <v>34</v>
      </c>
      <c r="H110" s="71" t="s">
        <v>38</v>
      </c>
      <c r="I110" s="1"/>
      <c r="J110" s="15"/>
      <c r="K110" s="79"/>
      <c r="L110" s="79"/>
      <c r="M110" s="79"/>
      <c r="N110" s="79"/>
      <c r="O110" s="79"/>
      <c r="P110" s="79"/>
      <c r="Q110" s="9"/>
      <c r="R110" s="9"/>
      <c r="S110" s="9"/>
    </row>
    <row r="111" spans="1:19">
      <c r="A111" s="71" t="s">
        <v>39</v>
      </c>
      <c r="B111" s="71">
        <v>0</v>
      </c>
      <c r="C111" s="1"/>
      <c r="D111" s="72">
        <v>0</v>
      </c>
      <c r="E111" s="72">
        <v>29441.7796458006</v>
      </c>
      <c r="F111" s="72">
        <v>120829.336135368</v>
      </c>
      <c r="G111" s="1"/>
      <c r="H111" s="71" t="s">
        <v>40</v>
      </c>
      <c r="I111" s="1"/>
      <c r="J111" s="15"/>
      <c r="K111" s="79"/>
      <c r="L111" s="79"/>
      <c r="M111" s="79"/>
      <c r="N111" s="79"/>
      <c r="O111" s="79"/>
      <c r="P111" s="79"/>
      <c r="Q111" s="9"/>
      <c r="R111" s="9"/>
      <c r="S111" s="9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5"/>
      <c r="K112" s="15"/>
      <c r="L112" s="15"/>
      <c r="M112" s="15"/>
      <c r="N112" s="9"/>
      <c r="O112" s="9"/>
      <c r="P112" s="9"/>
      <c r="Q112" s="9"/>
      <c r="R112" s="9"/>
      <c r="S112" s="9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5"/>
      <c r="K113" s="15"/>
      <c r="L113" s="15"/>
      <c r="M113" s="15"/>
      <c r="N113" s="9"/>
      <c r="O113" s="9"/>
      <c r="P113" s="9"/>
      <c r="Q113" s="9"/>
      <c r="R113" s="79"/>
      <c r="S113" s="9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5"/>
      <c r="K114" s="15"/>
      <c r="L114" s="15"/>
      <c r="M114" s="15"/>
      <c r="N114" s="9"/>
      <c r="O114" s="9"/>
      <c r="P114" s="9"/>
      <c r="Q114" s="9"/>
      <c r="R114" s="79"/>
      <c r="S114" s="9"/>
    </row>
    <row r="115" spans="2:19">
      <c r="B115" s="1"/>
      <c r="C115" s="1"/>
      <c r="D115" s="1" t="s">
        <v>44</v>
      </c>
      <c r="E115" s="1"/>
      <c r="F115" s="1"/>
      <c r="G115" s="1"/>
      <c r="H115" s="1" t="s">
        <v>43</v>
      </c>
      <c r="J115" s="9"/>
      <c r="K115" s="9"/>
      <c r="L115" s="9"/>
      <c r="M115" s="9"/>
      <c r="N115" s="9"/>
      <c r="O115" s="9"/>
      <c r="P115" s="9"/>
      <c r="Q115" s="9"/>
      <c r="R115" s="79"/>
      <c r="S115" s="9"/>
    </row>
    <row r="116" spans="2:19">
      <c r="B116" s="1"/>
      <c r="C116" s="1"/>
      <c r="D116" s="73" t="s">
        <v>46</v>
      </c>
      <c r="E116" s="73"/>
      <c r="F116" s="73"/>
      <c r="G116" s="1"/>
      <c r="H116" s="1"/>
      <c r="J116" s="9"/>
      <c r="K116" s="9"/>
      <c r="L116" s="9"/>
      <c r="M116" s="9"/>
      <c r="N116" s="9"/>
      <c r="O116" s="9"/>
      <c r="P116" s="9"/>
      <c r="Q116" s="9"/>
      <c r="R116" s="79"/>
      <c r="S116" s="9"/>
    </row>
    <row r="117" spans="2:19">
      <c r="B117" s="71" t="s">
        <v>35</v>
      </c>
      <c r="C117" s="1"/>
      <c r="D117" s="72">
        <f t="array" ref="D117:F119">MINVERSE(D109:F111)</f>
        <v>8.69565217391304e-6</v>
      </c>
      <c r="E117" s="72">
        <v>0</v>
      </c>
      <c r="F117" s="72">
        <v>0</v>
      </c>
      <c r="G117" s="1"/>
      <c r="H117" s="71">
        <v>0</v>
      </c>
      <c r="J117" s="9"/>
      <c r="K117" s="9"/>
      <c r="L117" s="9"/>
      <c r="M117" s="9"/>
      <c r="N117" s="9"/>
      <c r="O117" s="9"/>
      <c r="P117" s="9"/>
      <c r="Q117" s="9"/>
      <c r="R117" s="79"/>
      <c r="S117" s="9"/>
    </row>
    <row r="118" spans="2:19">
      <c r="B118" s="71" t="s">
        <v>38</v>
      </c>
      <c r="C118" s="1" t="s">
        <v>33</v>
      </c>
      <c r="D118" s="72">
        <v>0</v>
      </c>
      <c r="E118" s="72">
        <v>8.0295833240252e-5</v>
      </c>
      <c r="F118" s="72">
        <v>-1.95652173913043e-5</v>
      </c>
      <c r="G118" s="1" t="s">
        <v>34</v>
      </c>
      <c r="H118" s="71">
        <v>12000</v>
      </c>
      <c r="J118" s="9"/>
      <c r="K118" s="9"/>
      <c r="L118" s="9"/>
      <c r="M118" s="9"/>
      <c r="N118" s="9"/>
      <c r="O118" s="9"/>
      <c r="P118" s="9"/>
      <c r="Q118" s="9"/>
      <c r="R118" s="79"/>
      <c r="S118" s="9"/>
    </row>
    <row r="119" spans="2:19">
      <c r="B119" s="71" t="s">
        <v>40</v>
      </c>
      <c r="C119" s="1"/>
      <c r="D119" s="72">
        <v>0</v>
      </c>
      <c r="E119" s="72">
        <v>-1.95652173913043e-5</v>
      </c>
      <c r="F119" s="72">
        <v>1.30434782608696e-5</v>
      </c>
      <c r="G119" s="1"/>
      <c r="H119" s="71">
        <v>0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0:19"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0:19"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2:19">
      <c r="B122" s="71" t="s">
        <v>35</v>
      </c>
      <c r="C122" s="1"/>
      <c r="D122" s="74">
        <f t="array" ref="D122:D124">MMULT(D117:F119,H117:H119)</f>
        <v>0</v>
      </c>
      <c r="E122" s="1"/>
      <c r="F122" s="1"/>
      <c r="G122" s="1"/>
      <c r="H122" s="1"/>
      <c r="I122" s="1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2:19">
      <c r="B123" s="71" t="s">
        <v>38</v>
      </c>
      <c r="C123" s="1" t="s">
        <v>33</v>
      </c>
      <c r="D123" s="74">
        <v>0.963549998883024</v>
      </c>
      <c r="E123" s="1" t="s">
        <v>47</v>
      </c>
      <c r="F123" s="1"/>
      <c r="G123" s="1"/>
      <c r="H123" s="1"/>
      <c r="I123" s="1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2:19">
      <c r="B124" s="71" t="s">
        <v>40</v>
      </c>
      <c r="C124" s="1"/>
      <c r="D124" s="74">
        <v>-0.234782608695652</v>
      </c>
      <c r="E124" s="1"/>
      <c r="F124" s="1"/>
      <c r="G124" s="1"/>
      <c r="H124" s="1"/>
      <c r="I124" s="1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0:19"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0:19"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>
      <c r="A127" s="1" t="s">
        <v>48</v>
      </c>
      <c r="B127" s="1"/>
      <c r="C127" s="1"/>
      <c r="D127" s="1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ht="9.75" customHeight="1" spans="1:19">
      <c r="A128" s="13"/>
      <c r="B128" s="13"/>
      <c r="C128" s="13"/>
      <c r="D128" s="13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4">
      <c r="A129" s="1">
        <v>1</v>
      </c>
      <c r="B129" s="80" t="s">
        <v>49</v>
      </c>
      <c r="D129" s="80">
        <v>0</v>
      </c>
    </row>
    <row r="130" spans="1:4">
      <c r="A130" s="1">
        <v>2</v>
      </c>
      <c r="B130" s="80" t="s">
        <v>50</v>
      </c>
      <c r="D130" s="80">
        <v>0</v>
      </c>
    </row>
    <row r="131" spans="1:5">
      <c r="A131" s="1">
        <v>3</v>
      </c>
      <c r="B131" s="80" t="s">
        <v>35</v>
      </c>
      <c r="C131" s="1" t="s">
        <v>33</v>
      </c>
      <c r="D131" s="80">
        <v>0</v>
      </c>
      <c r="E131" s="3" t="s">
        <v>51</v>
      </c>
    </row>
    <row r="132" spans="1:4">
      <c r="A132" s="1">
        <v>4</v>
      </c>
      <c r="B132" s="80" t="s">
        <v>52</v>
      </c>
      <c r="D132" s="80">
        <v>0</v>
      </c>
    </row>
    <row r="133" spans="1:4">
      <c r="A133" s="1">
        <v>5</v>
      </c>
      <c r="B133" s="80" t="s">
        <v>38</v>
      </c>
      <c r="D133" s="80">
        <v>0.963549998883024</v>
      </c>
    </row>
    <row r="134" spans="1:4">
      <c r="A134" s="1">
        <v>6</v>
      </c>
      <c r="B134" s="80" t="s">
        <v>40</v>
      </c>
      <c r="D134" s="80">
        <v>-0.234782608695652</v>
      </c>
    </row>
    <row r="137" ht="15.75"/>
    <row r="138" ht="15.75" spans="2:6">
      <c r="B138" s="41" t="s">
        <v>53</v>
      </c>
      <c r="D138" s="62" t="s">
        <v>54</v>
      </c>
      <c r="E138" s="62"/>
      <c r="F138" s="62"/>
    </row>
    <row r="139" spans="11:11">
      <c r="K139" s="80">
        <v>0</v>
      </c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80">
        <v>0</v>
      </c>
      <c r="L140" s="1"/>
      <c r="M140" s="1"/>
      <c r="N140" s="1"/>
    </row>
    <row r="141" spans="1:14">
      <c r="A141" s="1"/>
      <c r="B141" s="81" t="s">
        <v>30</v>
      </c>
      <c r="C141" s="1"/>
      <c r="D141" s="82">
        <v>134627.8530972</v>
      </c>
      <c r="E141" s="82">
        <v>29441.7796458006</v>
      </c>
      <c r="F141" s="82">
        <v>-115000</v>
      </c>
      <c r="G141" s="82">
        <v>0</v>
      </c>
      <c r="H141" s="82">
        <v>-19627.8530972004</v>
      </c>
      <c r="I141" s="82">
        <v>-29441.7796458006</v>
      </c>
      <c r="J141" s="1"/>
      <c r="K141" s="80">
        <v>0</v>
      </c>
      <c r="L141" s="1"/>
      <c r="M141" s="1"/>
      <c r="N141" s="1"/>
    </row>
    <row r="142" spans="1:14">
      <c r="A142" s="1"/>
      <c r="B142" s="81" t="s">
        <v>31</v>
      </c>
      <c r="C142" s="1" t="s">
        <v>33</v>
      </c>
      <c r="D142" s="82">
        <v>29441.7796458006</v>
      </c>
      <c r="E142" s="82">
        <v>44162.6694687009</v>
      </c>
      <c r="F142" s="82">
        <v>0</v>
      </c>
      <c r="G142" s="82">
        <v>0</v>
      </c>
      <c r="H142" s="82">
        <v>-29441.7796458006</v>
      </c>
      <c r="I142" s="82">
        <v>-44162.6694687009</v>
      </c>
      <c r="J142" s="1" t="s">
        <v>34</v>
      </c>
      <c r="K142" s="80">
        <v>0</v>
      </c>
      <c r="L142" s="1"/>
      <c r="M142" s="1"/>
      <c r="N142" s="1"/>
    </row>
    <row r="143" spans="1:14">
      <c r="A143" s="1"/>
      <c r="B143" s="81" t="s">
        <v>36</v>
      </c>
      <c r="C143" s="1"/>
      <c r="D143" s="82">
        <v>0</v>
      </c>
      <c r="E143" s="82">
        <v>0</v>
      </c>
      <c r="F143" s="82">
        <v>0</v>
      </c>
      <c r="G143" s="82">
        <v>76666.6666666667</v>
      </c>
      <c r="H143" s="82">
        <v>0</v>
      </c>
      <c r="I143" s="82">
        <v>-76666.6666666667</v>
      </c>
      <c r="J143" s="1"/>
      <c r="K143" s="80">
        <v>0.963549998883024</v>
      </c>
      <c r="L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80">
        <v>-0.234782608695652</v>
      </c>
      <c r="L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81" t="s">
        <v>30</v>
      </c>
      <c r="C147" s="1"/>
      <c r="D147" s="80">
        <f t="array" ref="D147:D149">MMULT(D141:I143,K139:K144)</f>
        <v>-12000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81" t="s">
        <v>31</v>
      </c>
      <c r="C148" s="1" t="s">
        <v>33</v>
      </c>
      <c r="D148" s="80">
        <v>-18000</v>
      </c>
      <c r="E148" s="1" t="s">
        <v>55</v>
      </c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81" t="s">
        <v>36</v>
      </c>
      <c r="C149" s="1"/>
      <c r="D149" s="80">
        <v>18000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 t="s">
        <v>56</v>
      </c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>
        <v>1</v>
      </c>
      <c r="B155" s="81" t="s">
        <v>30</v>
      </c>
      <c r="C155" s="1"/>
      <c r="D155" s="81">
        <v>-12000</v>
      </c>
      <c r="E155" s="1"/>
      <c r="F155" s="1"/>
      <c r="G155" s="1"/>
      <c r="H155" s="1"/>
    </row>
    <row r="156" spans="1:8">
      <c r="A156" s="1">
        <v>2</v>
      </c>
      <c r="B156" s="81" t="s">
        <v>31</v>
      </c>
      <c r="C156" s="1"/>
      <c r="D156" s="81">
        <v>-18000</v>
      </c>
      <c r="E156" s="1"/>
      <c r="F156" s="1"/>
      <c r="G156" s="1"/>
      <c r="H156" s="1"/>
    </row>
    <row r="157" spans="1:8">
      <c r="A157" s="1">
        <v>3</v>
      </c>
      <c r="B157" s="80" t="s">
        <v>32</v>
      </c>
      <c r="C157" s="1" t="s">
        <v>33</v>
      </c>
      <c r="D157" s="80">
        <v>0</v>
      </c>
      <c r="E157" s="1" t="s">
        <v>55</v>
      </c>
      <c r="F157" s="1"/>
      <c r="G157" s="1"/>
      <c r="H157" s="1"/>
    </row>
    <row r="158" spans="1:8">
      <c r="A158" s="1">
        <v>4</v>
      </c>
      <c r="B158" s="81" t="s">
        <v>36</v>
      </c>
      <c r="C158" s="1"/>
      <c r="D158" s="80">
        <v>0</v>
      </c>
      <c r="E158" s="1"/>
      <c r="F158" s="1"/>
      <c r="G158" s="1"/>
      <c r="H158" s="1"/>
    </row>
    <row r="159" spans="1:8">
      <c r="A159" s="1">
        <v>5</v>
      </c>
      <c r="B159" s="80" t="s">
        <v>37</v>
      </c>
      <c r="C159" s="1"/>
      <c r="D159" s="81">
        <v>12000</v>
      </c>
      <c r="E159" s="1"/>
      <c r="F159" s="1"/>
      <c r="G159" s="1"/>
      <c r="H159" s="1"/>
    </row>
    <row r="160" spans="1:8">
      <c r="A160" s="1">
        <v>6</v>
      </c>
      <c r="B160" s="80" t="s">
        <v>39</v>
      </c>
      <c r="C160" s="1"/>
      <c r="D160" s="80">
        <v>0</v>
      </c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ht="15.75"/>
    <row r="164" ht="15.75" spans="2:6">
      <c r="B164" s="41" t="s">
        <v>57</v>
      </c>
      <c r="D164" s="62" t="s">
        <v>58</v>
      </c>
      <c r="E164" s="62"/>
      <c r="F164" s="62"/>
    </row>
    <row r="166" ht="15.75"/>
    <row r="167" ht="15.75" spans="2:2">
      <c r="B167" s="19" t="s">
        <v>13</v>
      </c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 t="s">
        <v>59</v>
      </c>
      <c r="C174" s="1"/>
      <c r="D174" s="83">
        <f>(N13*10^9)/J13</f>
        <v>50000000</v>
      </c>
      <c r="E174" s="1"/>
      <c r="F174" s="24">
        <f>-(K13)</f>
        <v>-1</v>
      </c>
      <c r="G174" s="15">
        <f>-(L13)</f>
        <v>0</v>
      </c>
      <c r="H174" s="15">
        <f>(K13)</f>
        <v>1</v>
      </c>
      <c r="I174" s="51">
        <f>(L13)</f>
        <v>0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5.25" customHeight="1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23.25" spans="1:18">
      <c r="A181" s="1"/>
      <c r="B181" s="84" t="s">
        <v>60</v>
      </c>
      <c r="C181" s="1" t="s">
        <v>33</v>
      </c>
      <c r="D181" s="24">
        <f t="array" ref="D181:G181">D174*(F174:I174)</f>
        <v>-50000000</v>
      </c>
      <c r="E181" s="15">
        <v>0</v>
      </c>
      <c r="F181" s="15">
        <v>50000000</v>
      </c>
      <c r="G181" s="51">
        <v>0</v>
      </c>
      <c r="H181" s="1"/>
      <c r="I181" s="80">
        <v>0</v>
      </c>
      <c r="J181" s="1">
        <v>1</v>
      </c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80">
        <v>0</v>
      </c>
      <c r="J182" s="1">
        <v>2</v>
      </c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80">
        <v>0</v>
      </c>
      <c r="J183" s="1">
        <v>3</v>
      </c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80">
        <v>0</v>
      </c>
      <c r="J184" s="1">
        <v>4</v>
      </c>
      <c r="K184" s="1"/>
      <c r="L184" s="1"/>
      <c r="M184" s="1"/>
      <c r="N184" s="1"/>
      <c r="O184" s="1"/>
      <c r="P184" s="1"/>
      <c r="Q184" s="1"/>
      <c r="R184" s="1"/>
    </row>
    <row r="185" ht="15.75" spans="1:18">
      <c r="A185" s="1"/>
      <c r="B185" s="1"/>
      <c r="C185" s="1"/>
      <c r="D185" s="1"/>
      <c r="E185" s="1"/>
      <c r="F185" s="1"/>
      <c r="G185" s="1"/>
      <c r="H185" s="1"/>
      <c r="I185" s="79"/>
      <c r="J185" s="1"/>
      <c r="K185" s="1"/>
      <c r="L185" s="1"/>
      <c r="M185" s="1"/>
      <c r="N185" s="1"/>
      <c r="O185" s="1"/>
      <c r="P185" s="1"/>
      <c r="Q185" s="1"/>
      <c r="R185" s="1"/>
    </row>
    <row r="186" ht="24" spans="1:18">
      <c r="A186" s="1"/>
      <c r="B186" s="84" t="s">
        <v>60</v>
      </c>
      <c r="C186" s="1" t="s">
        <v>33</v>
      </c>
      <c r="D186" s="7">
        <f>MMULT(D181:G181,I181:I184)/(10^6)</f>
        <v>0</v>
      </c>
      <c r="E186" s="1" t="s">
        <v>61</v>
      </c>
      <c r="F186" s="1"/>
      <c r="G186" s="1"/>
      <c r="H186" s="1"/>
      <c r="I186" s="79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="2" customFormat="1" ht="8.25" customHeight="1" spans="1:1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</row>
    <row r="189" ht="15.75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5.75" spans="1:18">
      <c r="A190" s="1"/>
      <c r="B190" s="19" t="s">
        <v>14</v>
      </c>
      <c r="L190" s="1"/>
      <c r="M190" s="1"/>
      <c r="N190" s="1"/>
      <c r="O190" s="1"/>
      <c r="P190" s="1"/>
      <c r="Q190" s="1"/>
      <c r="R190" s="1"/>
    </row>
    <row r="191" spans="1:18">
      <c r="A191" s="1"/>
      <c r="L191" s="1"/>
      <c r="M191" s="1"/>
      <c r="N191" s="1"/>
      <c r="O191" s="1"/>
      <c r="P191" s="1"/>
      <c r="Q191" s="1"/>
      <c r="R191" s="1"/>
    </row>
    <row r="192" spans="1:18">
      <c r="A192" s="1"/>
      <c r="L192" s="1"/>
      <c r="M192" s="1"/>
      <c r="N192" s="1"/>
      <c r="O192" s="1"/>
      <c r="P192" s="1"/>
      <c r="Q192" s="1"/>
      <c r="R192" s="1"/>
    </row>
    <row r="193" spans="1:18">
      <c r="A193" s="1"/>
      <c r="L193" s="1"/>
      <c r="M193" s="1"/>
      <c r="N193" s="1"/>
      <c r="O193" s="1"/>
      <c r="P193" s="1"/>
      <c r="Q193" s="1"/>
      <c r="R193" s="1"/>
    </row>
    <row r="194" spans="1:18">
      <c r="A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 t="s">
        <v>59</v>
      </c>
      <c r="C197" s="1"/>
      <c r="D197" s="83">
        <f>(N14*10^9)/J14</f>
        <v>33333333.3333333</v>
      </c>
      <c r="E197" s="1"/>
      <c r="F197" s="28">
        <f>-(K14)</f>
        <v>-6.1257422745431e-17</v>
      </c>
      <c r="G197" s="15">
        <f>-(L14)</f>
        <v>-1</v>
      </c>
      <c r="H197" s="29">
        <f>(K14)</f>
        <v>6.1257422745431e-17</v>
      </c>
      <c r="I197" s="51">
        <f>(L14)</f>
        <v>1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23.25" spans="1:18">
      <c r="A204" s="1"/>
      <c r="B204" s="84" t="s">
        <v>62</v>
      </c>
      <c r="C204" s="1" t="s">
        <v>33</v>
      </c>
      <c r="D204" s="53">
        <f t="array" ref="D204:G204">D197*(F197:I197)</f>
        <v>-2.04191409151437e-9</v>
      </c>
      <c r="E204" s="54">
        <v>-33333333.3333333</v>
      </c>
      <c r="F204" s="54">
        <v>2.04191409151437e-9</v>
      </c>
      <c r="G204" s="55">
        <v>33333333.3333333</v>
      </c>
      <c r="H204" s="1"/>
      <c r="I204" s="80">
        <v>0</v>
      </c>
      <c r="J204" s="1">
        <v>3</v>
      </c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80">
        <v>0</v>
      </c>
      <c r="J205" s="1">
        <v>4</v>
      </c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80">
        <v>0.963549998883024</v>
      </c>
      <c r="J206" s="1">
        <v>5</v>
      </c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80">
        <v>-0.234782608695652</v>
      </c>
      <c r="J207" s="1">
        <v>6</v>
      </c>
      <c r="K207" s="1"/>
      <c r="L207" s="1"/>
      <c r="M207" s="1"/>
      <c r="N207" s="1"/>
      <c r="O207" s="1"/>
      <c r="P207" s="1"/>
      <c r="Q207" s="1"/>
      <c r="R207" s="1"/>
    </row>
    <row r="208" ht="15.75" spans="1:18">
      <c r="A208" s="1"/>
      <c r="B208" s="1"/>
      <c r="C208" s="1"/>
      <c r="D208" s="1"/>
      <c r="E208" s="1"/>
      <c r="F208" s="1"/>
      <c r="G208" s="1"/>
      <c r="H208" s="1"/>
      <c r="I208" s="79"/>
      <c r="J208" s="1"/>
      <c r="K208" s="1"/>
      <c r="L208" s="1"/>
      <c r="M208" s="1"/>
      <c r="N208" s="1"/>
      <c r="O208" s="1"/>
      <c r="P208" s="1"/>
      <c r="Q208" s="1"/>
      <c r="R208" s="1"/>
    </row>
    <row r="209" ht="24" spans="1:18">
      <c r="A209" s="1"/>
      <c r="B209" s="84" t="s">
        <v>62</v>
      </c>
      <c r="C209" s="1" t="s">
        <v>33</v>
      </c>
      <c r="D209" s="7">
        <f>MMULT(D204:G204,I204:I207)/(10^6)</f>
        <v>-7.82608695652174</v>
      </c>
      <c r="E209" s="1" t="s">
        <v>61</v>
      </c>
      <c r="F209" s="1"/>
      <c r="G209" s="1"/>
      <c r="H209" s="1"/>
      <c r="I209" s="79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="2" customFormat="1" ht="9.75" customHeight="1" spans="1:18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5.75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5.75" spans="1:18">
      <c r="A215" s="1"/>
      <c r="B215" s="19" t="s">
        <v>18</v>
      </c>
      <c r="L215" s="1"/>
      <c r="M215" s="1"/>
      <c r="N215" s="1"/>
      <c r="O215" s="1"/>
      <c r="P215" s="1"/>
      <c r="Q215" s="1"/>
      <c r="R215" s="1"/>
    </row>
    <row r="216" spans="1:18">
      <c r="A216" s="1"/>
      <c r="L216" s="1"/>
      <c r="M216" s="1"/>
      <c r="N216" s="1"/>
      <c r="O216" s="1"/>
      <c r="P216" s="1"/>
      <c r="Q216" s="1"/>
      <c r="R216" s="1"/>
    </row>
    <row r="217" spans="1:18">
      <c r="A217" s="1"/>
      <c r="L217" s="1"/>
      <c r="M217" s="1"/>
      <c r="N217" s="1"/>
      <c r="O217" s="1"/>
      <c r="P217" s="1"/>
      <c r="Q217" s="1"/>
      <c r="R217" s="1"/>
    </row>
    <row r="218" spans="1:18">
      <c r="A218" s="1"/>
      <c r="L218" s="1"/>
      <c r="M218" s="1"/>
      <c r="N218" s="1"/>
      <c r="O218" s="1"/>
      <c r="P218" s="1"/>
      <c r="Q218" s="1"/>
      <c r="R218" s="1"/>
    </row>
    <row r="219" spans="1:18">
      <c r="A219" s="1"/>
      <c r="L219" s="1"/>
      <c r="M219" s="1"/>
      <c r="N219" s="1"/>
      <c r="O219" s="1"/>
      <c r="P219" s="1"/>
      <c r="Q219" s="1"/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2:11">
      <c r="B222" s="1" t="s">
        <v>59</v>
      </c>
      <c r="C222" s="1"/>
      <c r="D222" s="83">
        <f>(N15*10^9)/J15</f>
        <v>27735009.8112615</v>
      </c>
      <c r="E222" s="1"/>
      <c r="F222" s="86">
        <f>0.554700196225229</f>
        <v>0.554700196225229</v>
      </c>
      <c r="G222" s="87">
        <v>-0.832050294337844</v>
      </c>
      <c r="H222" s="87">
        <v>0.554700196225229</v>
      </c>
      <c r="I222" s="88">
        <v>0.832050294337844</v>
      </c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ht="23.25" spans="2:11">
      <c r="B229" s="84" t="s">
        <v>63</v>
      </c>
      <c r="C229" s="1" t="s">
        <v>33</v>
      </c>
      <c r="D229" s="53">
        <f t="array" ref="D229:G229">D222*(F222:I222)</f>
        <v>15384615.3846154</v>
      </c>
      <c r="E229" s="54">
        <v>-23076923.0769231</v>
      </c>
      <c r="F229" s="54">
        <v>15384615.3846154</v>
      </c>
      <c r="G229" s="55">
        <v>23076923.0769231</v>
      </c>
      <c r="H229" s="1"/>
      <c r="I229" s="80">
        <v>0</v>
      </c>
      <c r="J229" s="1">
        <v>3</v>
      </c>
      <c r="K229" s="1"/>
    </row>
    <row r="230" spans="2:11">
      <c r="B230" s="1"/>
      <c r="C230" s="1"/>
      <c r="D230" s="1"/>
      <c r="E230" s="1"/>
      <c r="F230" s="1"/>
      <c r="G230" s="1"/>
      <c r="H230" s="1"/>
      <c r="I230" s="80">
        <v>0</v>
      </c>
      <c r="J230" s="1">
        <v>4</v>
      </c>
      <c r="K230" s="1"/>
    </row>
    <row r="231" spans="2:11">
      <c r="B231" s="1"/>
      <c r="C231" s="1"/>
      <c r="D231" s="1"/>
      <c r="E231" s="1"/>
      <c r="F231" s="1"/>
      <c r="G231" s="1"/>
      <c r="H231" s="1"/>
      <c r="I231" s="80">
        <v>0.963549998883024</v>
      </c>
      <c r="J231" s="1">
        <v>5</v>
      </c>
      <c r="K231" s="1"/>
    </row>
    <row r="232" spans="2:11">
      <c r="B232" s="1"/>
      <c r="C232" s="1"/>
      <c r="D232" s="1"/>
      <c r="E232" s="1"/>
      <c r="F232" s="1"/>
      <c r="G232" s="1"/>
      <c r="H232" s="1"/>
      <c r="I232" s="80">
        <v>-0.234782608695652</v>
      </c>
      <c r="J232" s="1">
        <v>6</v>
      </c>
      <c r="K232" s="1"/>
    </row>
    <row r="233" ht="15.75" spans="2:11">
      <c r="B233" s="1"/>
      <c r="C233" s="1"/>
      <c r="D233" s="1"/>
      <c r="E233" s="1"/>
      <c r="F233" s="1"/>
      <c r="G233" s="1"/>
      <c r="H233" s="1"/>
      <c r="I233" s="79"/>
      <c r="J233" s="1"/>
      <c r="K233" s="1"/>
    </row>
    <row r="234" ht="24" spans="2:11">
      <c r="B234" s="84" t="s">
        <v>63</v>
      </c>
      <c r="C234" s="1" t="s">
        <v>33</v>
      </c>
      <c r="D234" s="7">
        <f>MMULT(D229:G229,I229:I232)/(10^6)</f>
        <v>9.40578593599301</v>
      </c>
      <c r="E234" s="1" t="s">
        <v>61</v>
      </c>
      <c r="F234" s="1"/>
      <c r="G234" s="1"/>
      <c r="H234" s="1"/>
      <c r="I234" s="79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</sheetData>
  <mergeCells count="15">
    <mergeCell ref="M3:O3"/>
    <mergeCell ref="D79:F79"/>
    <mergeCell ref="D92:F92"/>
    <mergeCell ref="D94:I94"/>
    <mergeCell ref="D105:F105"/>
    <mergeCell ref="D107:F107"/>
    <mergeCell ref="D115:F115"/>
    <mergeCell ref="D116:F116"/>
    <mergeCell ref="A127:D127"/>
    <mergeCell ref="D138:F138"/>
    <mergeCell ref="A153:D153"/>
    <mergeCell ref="D164:F164"/>
    <mergeCell ref="C37:C40"/>
    <mergeCell ref="C54:C57"/>
    <mergeCell ref="C71:C74"/>
  </mergeCells>
  <pageMargins left="0.511811024" right="0.511811024" top="0.787401575" bottom="0.787401575" header="0.31496062" footer="0.31496062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7" sqref="B7"/>
    </sheetView>
  </sheetViews>
  <sheetFormatPr defaultColWidth="9" defaultRowHeight="15" outlineLevelRow="3" outlineLevelCol="5"/>
  <cols>
    <col min="1" max="16384" width="9" style="1"/>
  </cols>
  <sheetData>
    <row r="1" spans="1:6">
      <c r="A1" s="1" t="s">
        <v>6</v>
      </c>
      <c r="B1" s="1" t="s">
        <v>7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</row>
    <row r="3" spans="1:6">
      <c r="A3" s="1">
        <v>4000</v>
      </c>
      <c r="B3" s="1">
        <v>0</v>
      </c>
      <c r="D3" s="1">
        <v>1</v>
      </c>
      <c r="E3" s="1">
        <v>0</v>
      </c>
      <c r="F3" s="1">
        <v>0</v>
      </c>
    </row>
    <row r="4" spans="1:6">
      <c r="A4" s="1">
        <v>4000</v>
      </c>
      <c r="B4" s="1">
        <v>6000</v>
      </c>
      <c r="E4" s="1">
        <v>12000</v>
      </c>
      <c r="F4" s="1">
        <v>0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.14285714285714" defaultRowHeight="15" outlineLevelRow="3" outlineLevelCol="3"/>
  <cols>
    <col min="1" max="3" width="9.14285714285714" style="1"/>
    <col min="4" max="4" width="10.5714285714286" style="1"/>
    <col min="5" max="16384" width="9.14285714285714" style="1"/>
  </cols>
  <sheetData>
    <row r="1" spans="1:4">
      <c r="A1" s="1" t="s">
        <v>68</v>
      </c>
      <c r="B1" s="1" t="s">
        <v>69</v>
      </c>
      <c r="C1" s="1" t="s">
        <v>2</v>
      </c>
      <c r="D1" s="1" t="s">
        <v>0</v>
      </c>
    </row>
    <row r="2" spans="1:4">
      <c r="A2" s="1">
        <v>1</v>
      </c>
      <c r="B2" s="1">
        <v>2</v>
      </c>
      <c r="C2" s="1">
        <v>2300</v>
      </c>
      <c r="D2" s="1">
        <v>200000</v>
      </c>
    </row>
    <row r="3" spans="1:4">
      <c r="A3" s="1">
        <v>2</v>
      </c>
      <c r="B3" s="1">
        <v>3</v>
      </c>
      <c r="C3" s="1">
        <v>2300</v>
      </c>
      <c r="D3" s="1">
        <v>200000</v>
      </c>
    </row>
    <row r="4" spans="1:4">
      <c r="A4" s="1">
        <v>1</v>
      </c>
      <c r="B4" s="1">
        <v>3</v>
      </c>
      <c r="C4" s="1">
        <v>2300</v>
      </c>
      <c r="D4" s="1">
        <v>200000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</vt:lpstr>
      <vt:lpstr>nos</vt:lpstr>
      <vt:lpstr>barras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Son</dc:creator>
  <cp:lastModifiedBy>patri</cp:lastModifiedBy>
  <dcterms:created xsi:type="dcterms:W3CDTF">2021-03-17T22:04:00Z</dcterms:created>
  <dcterms:modified xsi:type="dcterms:W3CDTF">2021-03-19T05:39:54Z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1046-11.2.0.10078</vt:lpwstr>
  </property>
</Properties>
</file>