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24226"/>
  <mc:AlternateContent xmlns:mc="http://schemas.openxmlformats.org/markup-compatibility/2006">
    <mc:Choice Requires="x15">
      <x15ac:absPath xmlns:x15ac="http://schemas.microsoft.com/office/spreadsheetml/2010/11/ac" url="D:\Documents\Code\Python\SunFlwr\SunFlwr\res\"/>
    </mc:Choice>
  </mc:AlternateContent>
  <xr:revisionPtr revIDLastSave="0" documentId="13_ncr:1_{A8F23CCE-E237-4265-BD05-FCF65054999C}" xr6:coauthVersionLast="43" xr6:coauthVersionMax="43" xr10:uidLastSave="{00000000-0000-0000-0000-000000000000}"/>
  <bookViews>
    <workbookView xWindow="-120" yWindow="-120" windowWidth="20640" windowHeight="11160" xr2:uid="{00000000-000D-0000-FFFF-FFFF00000000}"/>
  </bookViews>
  <sheets>
    <sheet name="FORMATO AVALUO" sheetId="6" r:id="rId1"/>
    <sheet name="TRADUCTOR (2)" sheetId="5" r:id="rId2"/>
  </sheets>
  <externalReferences>
    <externalReference r:id="rId3"/>
  </externalReferences>
  <definedNames>
    <definedName name="_xlnm.Print_Area" localSheetId="0">'FORMATO AVALUO'!$A$1:$R$259</definedName>
    <definedName name="_xlnm.Print_Titles" localSheetId="0">'FORMATO AVALUO'!$1:$5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46" i="6" l="1"/>
  <c r="H248" i="6"/>
  <c r="H247" i="6"/>
  <c r="J213" i="6"/>
  <c r="M220" i="6" l="1"/>
  <c r="D221" i="6"/>
  <c r="D220" i="6"/>
  <c r="M219" i="6"/>
  <c r="D219" i="6"/>
  <c r="P230" i="6"/>
  <c r="T213" i="6"/>
  <c r="U226" i="6"/>
  <c r="U228" i="6"/>
  <c r="Z239" i="6"/>
  <c r="Y239" i="6"/>
  <c r="Y241" i="6" s="1"/>
  <c r="Y244" i="6"/>
  <c r="A246" i="6"/>
  <c r="M213" i="6"/>
  <c r="D79" i="6"/>
  <c r="D78" i="6"/>
  <c r="T220" i="6"/>
  <c r="U14" i="6"/>
  <c r="T14" i="6"/>
  <c r="A220" i="6"/>
  <c r="A221" i="6"/>
  <c r="D246" i="6"/>
  <c r="D248" i="6" s="1"/>
  <c r="A248" i="6"/>
  <c r="A247" i="6"/>
  <c r="E15" i="6"/>
  <c r="B5" i="6"/>
  <c r="B4" i="6"/>
  <c r="B3" i="6"/>
  <c r="B2" i="6"/>
  <c r="A259" i="6"/>
  <c r="A258" i="6"/>
  <c r="T8" i="6"/>
  <c r="M221" i="6"/>
  <c r="P221" i="6" s="1"/>
  <c r="V219" i="6"/>
  <c r="V218" i="6"/>
  <c r="A219" i="6"/>
  <c r="A213" i="6"/>
  <c r="D8" i="6"/>
  <c r="A255" i="6" s="1"/>
  <c r="C89" i="6"/>
  <c r="F50" i="6"/>
  <c r="A256" i="6"/>
  <c r="M214" i="6"/>
  <c r="P214" i="6" s="1"/>
  <c r="R241" i="6"/>
  <c r="A257" i="6"/>
  <c r="E54" i="5"/>
  <c r="E56" i="5"/>
  <c r="E57" i="5"/>
  <c r="E58" i="5"/>
  <c r="E59" i="5"/>
  <c r="E80" i="5"/>
  <c r="F83" i="5"/>
  <c r="F105" i="5"/>
  <c r="E89" i="5" s="1"/>
  <c r="E103" i="5"/>
  <c r="F128" i="5"/>
  <c r="E115" i="5" s="1"/>
  <c r="E126" i="5"/>
  <c r="E101" i="5"/>
  <c r="K126" i="5"/>
  <c r="E121" i="5"/>
  <c r="H121" i="5" s="1"/>
  <c r="P220" i="6"/>
  <c r="D247" i="6"/>
  <c r="P219" i="6"/>
  <c r="P222" i="6" l="1"/>
  <c r="P232" i="6" s="1"/>
  <c r="T228" i="6" s="1"/>
  <c r="E124" i="5"/>
  <c r="H124" i="5" s="1"/>
  <c r="E98" i="5"/>
  <c r="H98" i="5" s="1"/>
  <c r="I98" i="5" s="1"/>
  <c r="P213" i="6"/>
  <c r="P215" i="6" s="1"/>
  <c r="F247" i="6"/>
  <c r="E118" i="5"/>
  <c r="H118" i="5" s="1"/>
  <c r="I118" i="5" s="1"/>
  <c r="E112" i="5"/>
  <c r="H112" i="5" s="1"/>
  <c r="I112" i="5" s="1"/>
  <c r="E95" i="5"/>
  <c r="H95" i="5" s="1"/>
  <c r="Z245" i="6"/>
  <c r="Z246" i="6"/>
  <c r="I95" i="5"/>
  <c r="J95" i="5" s="1"/>
  <c r="E96" i="5"/>
  <c r="H96" i="5" s="1"/>
  <c r="I124" i="5"/>
  <c r="L239" i="6"/>
  <c r="H115" i="5"/>
  <c r="H89" i="5"/>
  <c r="I121" i="5"/>
  <c r="J121" i="5" s="1"/>
  <c r="E122" i="5"/>
  <c r="H122" i="5" s="1"/>
  <c r="H101" i="5"/>
  <c r="K103" i="5"/>
  <c r="E92" i="5"/>
  <c r="E113" i="5" l="1"/>
  <c r="H113" i="5" s="1"/>
  <c r="E125" i="5"/>
  <c r="H125" i="5" s="1"/>
  <c r="J125" i="5" s="1"/>
  <c r="E119" i="5"/>
  <c r="H119" i="5" s="1"/>
  <c r="J112" i="5"/>
  <c r="K112" i="5" s="1"/>
  <c r="E99" i="5"/>
  <c r="H99" i="5" s="1"/>
  <c r="J99" i="5" s="1"/>
  <c r="F248" i="6"/>
  <c r="K95" i="5"/>
  <c r="Z242" i="6"/>
  <c r="Y234" i="6" s="1"/>
  <c r="Y233" i="6" s="1"/>
  <c r="Z243" i="6"/>
  <c r="I99" i="5"/>
  <c r="I122" i="5"/>
  <c r="I115" i="5"/>
  <c r="K121" i="5"/>
  <c r="T245" i="6"/>
  <c r="F82" i="5"/>
  <c r="F246" i="6"/>
  <c r="T233" i="6"/>
  <c r="I119" i="5"/>
  <c r="E116" i="5"/>
  <c r="H116" i="5" s="1"/>
  <c r="I101" i="5"/>
  <c r="I89" i="5"/>
  <c r="J89" i="5"/>
  <c r="E102" i="5"/>
  <c r="H102" i="5" s="1"/>
  <c r="J102" i="5" s="1"/>
  <c r="J124" i="5"/>
  <c r="K124" i="5" s="1"/>
  <c r="H92" i="5"/>
  <c r="I113" i="5"/>
  <c r="E90" i="5"/>
  <c r="H90" i="5" s="1"/>
  <c r="J96" i="5"/>
  <c r="I96" i="5"/>
  <c r="J98" i="5"/>
  <c r="K98" i="5" s="1"/>
  <c r="J118" i="5"/>
  <c r="K118" i="5" s="1"/>
  <c r="I125" i="5" l="1"/>
  <c r="K125" i="5" s="1"/>
  <c r="K80" i="5"/>
  <c r="E66" i="5"/>
  <c r="E69" i="5"/>
  <c r="E78" i="5"/>
  <c r="E75" i="5"/>
  <c r="E72" i="5"/>
  <c r="E114" i="5"/>
  <c r="H114" i="5" s="1"/>
  <c r="E123" i="5"/>
  <c r="H123" i="5" s="1"/>
  <c r="K101" i="5"/>
  <c r="I116" i="5"/>
  <c r="I102" i="5"/>
  <c r="K102" i="5" s="1"/>
  <c r="I90" i="5"/>
  <c r="I92" i="5"/>
  <c r="T246" i="6"/>
  <c r="J122" i="5"/>
  <c r="K122" i="5" s="1"/>
  <c r="K99" i="5"/>
  <c r="E100" i="5"/>
  <c r="H100" i="5" s="1"/>
  <c r="E120" i="5"/>
  <c r="H120" i="5" s="1"/>
  <c r="K119" i="5"/>
  <c r="K96" i="5"/>
  <c r="E97" i="5"/>
  <c r="H97" i="5" s="1"/>
  <c r="J101" i="5"/>
  <c r="J113" i="5"/>
  <c r="K113" i="5" s="1"/>
  <c r="E93" i="5"/>
  <c r="H93" i="5" s="1"/>
  <c r="K89" i="5"/>
  <c r="J119" i="5"/>
  <c r="J115" i="5"/>
  <c r="K115" i="5" s="1"/>
  <c r="E117" i="5" l="1"/>
  <c r="H117" i="5" s="1"/>
  <c r="J123" i="5"/>
  <c r="I123" i="5"/>
  <c r="J120" i="5"/>
  <c r="I120" i="5"/>
  <c r="K120" i="5" s="1"/>
  <c r="E91" i="5"/>
  <c r="H91" i="5" s="1"/>
  <c r="H72" i="5"/>
  <c r="E73" i="5" s="1"/>
  <c r="H73" i="5" s="1"/>
  <c r="H69" i="5"/>
  <c r="E70" i="5" s="1"/>
  <c r="H70" i="5" s="1"/>
  <c r="H78" i="5"/>
  <c r="J97" i="5"/>
  <c r="I97" i="5"/>
  <c r="J100" i="5"/>
  <c r="I100" i="5"/>
  <c r="J92" i="5"/>
  <c r="K92" i="5" s="1"/>
  <c r="J90" i="5"/>
  <c r="K90" i="5" s="1"/>
  <c r="J116" i="5"/>
  <c r="K116" i="5" s="1"/>
  <c r="J114" i="5"/>
  <c r="I114" i="5"/>
  <c r="K114" i="5" s="1"/>
  <c r="H75" i="5"/>
  <c r="E76" i="5" s="1"/>
  <c r="H76" i="5" s="1"/>
  <c r="H66" i="5"/>
  <c r="I93" i="5"/>
  <c r="K97" i="5" l="1"/>
  <c r="I73" i="5"/>
  <c r="J73" i="5" s="1"/>
  <c r="I70" i="5"/>
  <c r="I76" i="5"/>
  <c r="J117" i="5"/>
  <c r="I117" i="5"/>
  <c r="K117" i="5" s="1"/>
  <c r="K127" i="5" s="1" a="1"/>
  <c r="K127" i="5" s="1"/>
  <c r="E127" i="5" s="1"/>
  <c r="E94" i="5"/>
  <c r="H94" i="5" s="1"/>
  <c r="I66" i="5"/>
  <c r="J66" i="5" s="1"/>
  <c r="J93" i="5"/>
  <c r="K93" i="5" s="1"/>
  <c r="E67" i="5"/>
  <c r="H67" i="5" s="1"/>
  <c r="K100" i="5"/>
  <c r="J91" i="5"/>
  <c r="I91" i="5"/>
  <c r="K91" i="5" s="1"/>
  <c r="K123" i="5"/>
  <c r="I78" i="5"/>
  <c r="J78" i="5" s="1"/>
  <c r="I72" i="5"/>
  <c r="J72" i="5" s="1"/>
  <c r="I75" i="5"/>
  <c r="E79" i="5"/>
  <c r="H79" i="5" s="1"/>
  <c r="I79" i="5" s="1"/>
  <c r="I69" i="5"/>
  <c r="J69" i="5" s="1"/>
  <c r="J79" i="5" l="1"/>
  <c r="K79" i="5" s="1"/>
  <c r="E131" i="5"/>
  <c r="E130" i="5"/>
  <c r="K69" i="5"/>
  <c r="E77" i="5"/>
  <c r="H77" i="5" s="1"/>
  <c r="E71" i="5"/>
  <c r="H71" i="5" s="1"/>
  <c r="K72" i="5"/>
  <c r="K78" i="5"/>
  <c r="K66" i="5"/>
  <c r="J70" i="5"/>
  <c r="K70" i="5" s="1"/>
  <c r="J75" i="5"/>
  <c r="K75" i="5" s="1"/>
  <c r="I67" i="5"/>
  <c r="J67" i="5" s="1"/>
  <c r="J94" i="5"/>
  <c r="I94" i="5"/>
  <c r="J76" i="5"/>
  <c r="K76" i="5" s="1"/>
  <c r="E74" i="5"/>
  <c r="H74" i="5" s="1"/>
  <c r="K73" i="5"/>
  <c r="K94" i="5" l="1"/>
  <c r="K104" i="5" s="1" a="1"/>
  <c r="K104" i="5" s="1"/>
  <c r="E104" i="5" s="1"/>
  <c r="J77" i="5"/>
  <c r="I77" i="5"/>
  <c r="J74" i="5"/>
  <c r="I74" i="5"/>
  <c r="K67" i="5"/>
  <c r="E68" i="5"/>
  <c r="H68" i="5" s="1"/>
  <c r="J71" i="5" s="1"/>
  <c r="I71" i="5"/>
  <c r="K77" i="5" l="1"/>
  <c r="E108" i="5"/>
  <c r="E107" i="5"/>
  <c r="K74" i="5"/>
  <c r="K71" i="5"/>
  <c r="J68" i="5"/>
  <c r="I68" i="5"/>
  <c r="K68" i="5" l="1"/>
  <c r="K81" i="5" a="1"/>
  <c r="K81" i="5" s="1"/>
  <c r="E81" i="5" l="1"/>
  <c r="E85" i="5" s="1"/>
  <c r="B240" i="6" s="1"/>
  <c r="E84" i="5" l="1"/>
</calcChain>
</file>

<file path=xl/sharedStrings.xml><?xml version="1.0" encoding="utf-8"?>
<sst xmlns="http://schemas.openxmlformats.org/spreadsheetml/2006/main" count="421" uniqueCount="328">
  <si>
    <t>SOLICITANTE DEL AVALÚO:</t>
  </si>
  <si>
    <t>CÓDIGO POSTAL:</t>
  </si>
  <si>
    <t>PERITO VALUADOR:</t>
  </si>
  <si>
    <t>PROPÓSITO DEL AVALÚO:</t>
  </si>
  <si>
    <t>PROPIETARIO DEL INMUEBLE:</t>
  </si>
  <si>
    <t>INMUEBLE QUE SE VALÚA:</t>
  </si>
  <si>
    <t>FECHA DEL AVALÚO:</t>
  </si>
  <si>
    <t>UBICACIÓN DEL INMUEBLE:</t>
  </si>
  <si>
    <t>RÉGIMEN DE PROPIEDAD:</t>
  </si>
  <si>
    <t>CLASIFICACIÓN DE LA ZONA:</t>
  </si>
  <si>
    <t>TIPO DE CONSTRUCCIÓN DOMINANTE:</t>
  </si>
  <si>
    <t>ÍNDICE DE SATURACIÓN:</t>
  </si>
  <si>
    <t>POBLACIÓN:</t>
  </si>
  <si>
    <t>CONTAMINACIÓN AMBIENTAL:</t>
  </si>
  <si>
    <t>USO DE SUELO:</t>
  </si>
  <si>
    <t>VÍAS DE ACCESO IMPORTANTES:</t>
  </si>
  <si>
    <t>Energía Eléctrica</t>
  </si>
  <si>
    <t>Áreas Ajardinadas</t>
  </si>
  <si>
    <t>Vigilancia</t>
  </si>
  <si>
    <t>Alumbrado Publico</t>
  </si>
  <si>
    <t>Arbotantes Metálicos</t>
  </si>
  <si>
    <t>Comercio de Barrio</t>
  </si>
  <si>
    <t>Agua Potable</t>
  </si>
  <si>
    <t>Hospitales</t>
  </si>
  <si>
    <t>Hidrantes</t>
  </si>
  <si>
    <t>Nomenclaturas</t>
  </si>
  <si>
    <t xml:space="preserve">Escuelas Básica </t>
  </si>
  <si>
    <t>Drenaje Sanitario</t>
  </si>
  <si>
    <t>Señalamientos Viales</t>
  </si>
  <si>
    <t>Escuelas  Media</t>
  </si>
  <si>
    <t>Banquetas</t>
  </si>
  <si>
    <t>Semaforización</t>
  </si>
  <si>
    <t>Iglesias</t>
  </si>
  <si>
    <t>Camellones</t>
  </si>
  <si>
    <t>Televisión por Cable</t>
  </si>
  <si>
    <t>Industria</t>
  </si>
  <si>
    <t>Guarniciones</t>
  </si>
  <si>
    <t>Líneas Telefónicas</t>
  </si>
  <si>
    <t>Centros Comerciales</t>
  </si>
  <si>
    <t>Pavimento Asfáltico</t>
  </si>
  <si>
    <t>Gas Natural</t>
  </si>
  <si>
    <t>Bancos</t>
  </si>
  <si>
    <t>Pavimento Hidráulico</t>
  </si>
  <si>
    <t>Recolección de Basura</t>
  </si>
  <si>
    <t>Oficinas de Gobierno</t>
  </si>
  <si>
    <t>Trasporte Publico</t>
  </si>
  <si>
    <t>Otros</t>
  </si>
  <si>
    <t>USO ACTUAL DEL INMUEBLE:</t>
  </si>
  <si>
    <t>DESCRIPCIÓN DEL TERRENO:</t>
  </si>
  <si>
    <t>MEDIDAS Y COLINDANCIAS:</t>
  </si>
  <si>
    <t>Rumbos</t>
  </si>
  <si>
    <t>Medidas</t>
  </si>
  <si>
    <t>Colindancias</t>
  </si>
  <si>
    <t>1-2</t>
  </si>
  <si>
    <t>m</t>
  </si>
  <si>
    <t>2-3</t>
  </si>
  <si>
    <t>3-4</t>
  </si>
  <si>
    <t>M²</t>
  </si>
  <si>
    <t>TOPOGRAFÍA DEL TERRENO:</t>
  </si>
  <si>
    <t>CONFIGURACIÓN DEL TERRENO:</t>
  </si>
  <si>
    <t>SERVIDUMBRE Y/O RESTRICCIONES:</t>
  </si>
  <si>
    <t>La señaladas por el Plan Director de D.U. Vigente</t>
  </si>
  <si>
    <t>A) DEL TERRENO:</t>
  </si>
  <si>
    <t>FRACCIÓN</t>
  </si>
  <si>
    <t>SUPERFICIE</t>
  </si>
  <si>
    <t>VALOR</t>
  </si>
  <si>
    <t>COEFICIENTE</t>
  </si>
  <si>
    <t>V. UNITARIO</t>
  </si>
  <si>
    <t>TERRENO</t>
  </si>
  <si>
    <t>UNITARIO</t>
  </si>
  <si>
    <t>DEMÉRITO</t>
  </si>
  <si>
    <t>RESULTANTE</t>
  </si>
  <si>
    <t>PARCIAL</t>
  </si>
  <si>
    <t>Chihuahua</t>
  </si>
  <si>
    <t>ESTADO :</t>
  </si>
  <si>
    <t>MUNICIPIO:</t>
  </si>
  <si>
    <t xml:space="preserve">  RESULTADO DEL ENFOQUE DE COSTOS (VALOR FÍSICO O DIRECTO) :</t>
  </si>
  <si>
    <t>Declaraciones:</t>
  </si>
  <si>
    <t xml:space="preserve"> ENFOQUE DE COSTOS (VALOR FÍSICO O DIRECTO) :</t>
  </si>
  <si>
    <t>Fecha a referir</t>
  </si>
  <si>
    <t>factor</t>
  </si>
  <si>
    <t>Valor $</t>
  </si>
  <si>
    <t>CARACTERÍSTICAS URBANAS</t>
  </si>
  <si>
    <t>ANTECEDENTES</t>
  </si>
  <si>
    <t>CONCLUSIÓN</t>
  </si>
  <si>
    <t xml:space="preserve">VALOR REFERIDO (EN SU CASO) </t>
  </si>
  <si>
    <t>Global</t>
  </si>
  <si>
    <t>Individual</t>
  </si>
  <si>
    <t>Juárez</t>
  </si>
  <si>
    <t>El presente avaluó no podrá ser utilizado para fin distinto al especificado.</t>
  </si>
  <si>
    <t xml:space="preserve"> APLICACIÓN DEL ENFOQUE DE COSTOS </t>
  </si>
  <si>
    <t>El Valor Comercial de la Conclusión del presente dictamen, se estimo en base al Enfoque de COSTOS (Valor Físico o Directo).</t>
  </si>
  <si>
    <t>Esta cantidad representa el valor comercial al día:</t>
  </si>
  <si>
    <t>Índice anterior :</t>
  </si>
  <si>
    <t>Índice actual :</t>
  </si>
  <si>
    <t>Moneda o unidades (en singular)</t>
  </si>
  <si>
    <t>Peso</t>
  </si>
  <si>
    <t>Moneda o unidades (en plural)</t>
  </si>
  <si>
    <t>pesos</t>
  </si>
  <si>
    <t>Palabra en singular que denomina a las centésimas (CENTAVOS, CENTIMOS, etc.)</t>
  </si>
  <si>
    <t>centavo</t>
  </si>
  <si>
    <t>Palabra en plural que denomina a las centésimas (CENTAVOS, CENTIMOS, etc.)</t>
  </si>
  <si>
    <t>centavos</t>
  </si>
  <si>
    <t>Texto final</t>
  </si>
  <si>
    <t>M.N.)</t>
  </si>
  <si>
    <t>Cuadro de trabajo para convertir números a texto</t>
  </si>
  <si>
    <t>valor buscado</t>
  </si>
  <si>
    <t>valor redondeado</t>
  </si>
  <si>
    <t>Tabla</t>
  </si>
  <si>
    <t>un</t>
  </si>
  <si>
    <t>dos</t>
  </si>
  <si>
    <t>tres</t>
  </si>
  <si>
    <t>cuatro</t>
  </si>
  <si>
    <t>cinco</t>
  </si>
  <si>
    <t>seis</t>
  </si>
  <si>
    <t>siete</t>
  </si>
  <si>
    <t>ocho</t>
  </si>
  <si>
    <t>nueve</t>
  </si>
  <si>
    <t>diez</t>
  </si>
  <si>
    <t>once</t>
  </si>
  <si>
    <t>doce</t>
  </si>
  <si>
    <t>trece</t>
  </si>
  <si>
    <t>catorce</t>
  </si>
  <si>
    <t>quince</t>
  </si>
  <si>
    <t>dieciséis</t>
  </si>
  <si>
    <t>diecisiete</t>
  </si>
  <si>
    <t>dieciocho</t>
  </si>
  <si>
    <t>diecinueve</t>
  </si>
  <si>
    <t>veinte</t>
  </si>
  <si>
    <t>veintiun</t>
  </si>
  <si>
    <t>veintidós</t>
  </si>
  <si>
    <t>veintitrés</t>
  </si>
  <si>
    <t>veinticuatro</t>
  </si>
  <si>
    <t>veinticinco</t>
  </si>
  <si>
    <t>veintiseis</t>
  </si>
  <si>
    <t>veintisiete</t>
  </si>
  <si>
    <t>veintiocho</t>
  </si>
  <si>
    <t>veintinueve</t>
  </si>
  <si>
    <t>treinta</t>
  </si>
  <si>
    <t>cuarenta</t>
  </si>
  <si>
    <t>cincuenta</t>
  </si>
  <si>
    <t>sesenta</t>
  </si>
  <si>
    <t>setenta</t>
  </si>
  <si>
    <t>ochenta</t>
  </si>
  <si>
    <t>noventa</t>
  </si>
  <si>
    <t>cien</t>
  </si>
  <si>
    <t>ciento</t>
  </si>
  <si>
    <t>doscientos</t>
  </si>
  <si>
    <t>trescientos</t>
  </si>
  <si>
    <t>cuatrocientos</t>
  </si>
  <si>
    <t>quinientos</t>
  </si>
  <si>
    <t>seiscientos</t>
  </si>
  <si>
    <t>setecientos</t>
  </si>
  <si>
    <t>ochocientos</t>
  </si>
  <si>
    <t>novecientos</t>
  </si>
  <si>
    <t>seg</t>
  </si>
  <si>
    <t>posición</t>
  </si>
  <si>
    <t>nvo valor</t>
  </si>
  <si>
    <t>Directo</t>
  </si>
  <si>
    <t>Segundo</t>
  </si>
  <si>
    <t>Final</t>
  </si>
  <si>
    <t>centenas</t>
  </si>
  <si>
    <t>decenas</t>
  </si>
  <si>
    <t>unidades</t>
  </si>
  <si>
    <t>texto armado</t>
  </si>
  <si>
    <t>Nº DE CUENTA CATASTRAL:</t>
  </si>
  <si>
    <t xml:space="preserve">FACHADA PRINCIPAL DEL INMUEBLE </t>
  </si>
  <si>
    <t>Total</t>
  </si>
  <si>
    <t>DESCRIPCIÓN GENERAL DEL INMUEBLE</t>
  </si>
  <si>
    <t>TIPOS APRECIADOS:</t>
  </si>
  <si>
    <t>UNIDADES RENTABLES:</t>
  </si>
  <si>
    <t>ESTADO DE CONSERVACIÓN:</t>
  </si>
  <si>
    <t>EDAD APROXIMADA DE CONSTRUCCIÓN:</t>
  </si>
  <si>
    <t>VIDA PROBABLE:</t>
  </si>
  <si>
    <t>CALIDAD DEL PROYECTO</t>
  </si>
  <si>
    <t>ELEMENTOS DE CONSTRUCCIÓN</t>
  </si>
  <si>
    <t>A) OBRA NEGRA.</t>
  </si>
  <si>
    <t>CIMIENTOS:</t>
  </si>
  <si>
    <t>ESTRUCTURA:</t>
  </si>
  <si>
    <t>MUROS:</t>
  </si>
  <si>
    <t>ENTREPISOS:</t>
  </si>
  <si>
    <t>TECHOS:</t>
  </si>
  <si>
    <t>AZOTEA:</t>
  </si>
  <si>
    <t>B) REVESTIMIENTOS Y ACABADOS INTERIORES.</t>
  </si>
  <si>
    <t xml:space="preserve">APLANADOS </t>
  </si>
  <si>
    <t>PLAFONES:</t>
  </si>
  <si>
    <t>LAMBRINES:</t>
  </si>
  <si>
    <t>PISOS:</t>
  </si>
  <si>
    <t>ZOCLO:</t>
  </si>
  <si>
    <t>ESCALERAS:</t>
  </si>
  <si>
    <t>PINTURA:</t>
  </si>
  <si>
    <t>RECUBRIMIENTOS ESPECIALES:</t>
  </si>
  <si>
    <t>FACHADA:</t>
  </si>
  <si>
    <t>C) CARPINTERÍA.</t>
  </si>
  <si>
    <t>PUERTAS:</t>
  </si>
  <si>
    <t>MUEBLES DE COCINA:</t>
  </si>
  <si>
    <t>CERRAJERÍA:</t>
  </si>
  <si>
    <t>D) INSTALACIONES  INTERIORES E EXTERIORES.</t>
  </si>
  <si>
    <t>INSTALACIÓN HIDRÁULICA:</t>
  </si>
  <si>
    <t>INSTALACIÓN SANITARIA:</t>
  </si>
  <si>
    <t>INSTALACIÓN  ELÉCTRICA:</t>
  </si>
  <si>
    <t>INSTALACIÓN DE GAS:</t>
  </si>
  <si>
    <t>INSTALACIÓN ESPECIALES:</t>
  </si>
  <si>
    <t>E) ALUMINIO Y HERRERÍA</t>
  </si>
  <si>
    <t>HERRERÍA:</t>
  </si>
  <si>
    <t>BARANDAL:</t>
  </si>
  <si>
    <t>VIDRIERÍA:</t>
  </si>
  <si>
    <t xml:space="preserve">F) ELEMENTOS Y/O  ACCESORIOS </t>
  </si>
  <si>
    <t>No tiene</t>
  </si>
  <si>
    <t xml:space="preserve">G) OBRAS COMPLEMENTARIAS </t>
  </si>
  <si>
    <t>B) DE LA CONSTRUCCIÓN:</t>
  </si>
  <si>
    <t>CONSTRUCCIÓN</t>
  </si>
  <si>
    <t>CONSIDERACIONES PREVIAS A LA CONCLUSIÓN</t>
  </si>
  <si>
    <t xml:space="preserve">Perito Valuador </t>
  </si>
  <si>
    <t>Valor Terreno.</t>
  </si>
  <si>
    <t>Valor Construcción.</t>
  </si>
  <si>
    <t>Lado</t>
  </si>
  <si>
    <t>DESTINO DEL AVALÚO:</t>
  </si>
  <si>
    <t>CLOSET:</t>
  </si>
  <si>
    <t>Registro Dirección  Municipal de Catastro Nº 113</t>
  </si>
  <si>
    <t xml:space="preserve">Arq. María Concepción Peña López </t>
  </si>
  <si>
    <t>FACHADA DEL INMUEBLE</t>
  </si>
  <si>
    <t xml:space="preserve">La información del presente avalúo es la contenida en los antecedentes de propiedad y documentación proporcionada en copia fotostática </t>
  </si>
  <si>
    <t>NUMERO DE NIVELES</t>
  </si>
  <si>
    <t>BARDAS:</t>
  </si>
  <si>
    <t>Privada</t>
  </si>
  <si>
    <t>Vista al entorno propio de la zona habitacional.</t>
  </si>
  <si>
    <t>USO ACTUAL:</t>
  </si>
  <si>
    <t>VENTANERIA:</t>
  </si>
  <si>
    <t>DEMERITO</t>
  </si>
  <si>
    <t xml:space="preserve">Cumple con sus necesidades </t>
  </si>
  <si>
    <t xml:space="preserve">Plana </t>
  </si>
  <si>
    <t>NE</t>
  </si>
  <si>
    <t>Valor de Elementos, Accesorios y Obra Complementaria:</t>
  </si>
  <si>
    <t>Vigencia del Avaluó: 12 ( doce)  Meses a partir de la fecha de elaboración.</t>
  </si>
  <si>
    <t>CROQUIS DE UBICACIÓN</t>
  </si>
  <si>
    <t>SERVICIOS PÚBLICOS Y EQUIPAMIENTO URBANO</t>
  </si>
  <si>
    <t>CARACTERISTICAS PANORAMICAS:</t>
  </si>
  <si>
    <t>El inmueble se identifico plenamente, para lo cual nos basamos en la inspección ocular al mismo.</t>
  </si>
  <si>
    <t xml:space="preserve">El presente avalúo no podrá ser utilizado para fines distintos a los expresados en el antecedente. </t>
  </si>
  <si>
    <t>SE</t>
  </si>
  <si>
    <t>SUPERFICIE DEL TERRENO</t>
  </si>
  <si>
    <t>SUPERFICIE DE LA CONSTRUCCION</t>
  </si>
  <si>
    <t>T-1</t>
  </si>
  <si>
    <t>TIPO DE CONSTRUCCION</t>
  </si>
  <si>
    <t xml:space="preserve">Habitacional de tipo tradicional </t>
  </si>
  <si>
    <t xml:space="preserve">C) ELEMENTOS, ACCESORIOS Y OBRA COMPLEMENTARIA: </t>
  </si>
  <si>
    <t>Normal.</t>
  </si>
  <si>
    <t>SW</t>
  </si>
  <si>
    <t>Considerando el objeto y propósito del avalúo, así como los valores aplicados en el método de valuación aplicado, se concluye con el  Valor Comercial obtenido en este estudio valuatorio.</t>
  </si>
  <si>
    <t xml:space="preserve">Casa habitación de tipo antiguo unifamiliar </t>
  </si>
  <si>
    <t>UNICA</t>
  </si>
  <si>
    <t>Cochera</t>
  </si>
  <si>
    <t>Registro Estatal de Maestría en Valuación Inmobiliaria 11 171 50 SC S III</t>
  </si>
  <si>
    <t xml:space="preserve">Cédula Profesional de Arquitecto 1714773 </t>
  </si>
  <si>
    <t xml:space="preserve">Cédula de Maestría en Valuación Inmobiliaria 6937201 </t>
  </si>
  <si>
    <t xml:space="preserve">Lote  de figura Rectangular. </t>
  </si>
  <si>
    <t xml:space="preserve">No tiene </t>
  </si>
  <si>
    <t>El valor del terreno es el valor de mercado de la zona, según investigación, el valor de la construcción es el que corresponde para este tipo de casas según presupuesto de construcciones para casas con acabados similares, se demerita la construcción de acuerdo a su edad, uso y estado de construcción, según el criterio de Ross Heidecke.</t>
  </si>
  <si>
    <t>Es la estimación del valor por medio del análisis  de los costos necesarios para reponer o construir un bien con las mismas características y condiciones del bien valuado. Básicamente parte de determinar el bien valuado como nuevo, despreciándolo en función de su estado y  condiciones actuales.</t>
  </si>
  <si>
    <t>No es objeto del avalúo verificar la existencia de gravámenes, reservas de dominio, adeudos fiscales o cualquier otro tipo que pudieran afectar el  bien que se valúa, por lo que no asumimos responsabilidad alguna para información omitida en la solicitud del avalúo.</t>
  </si>
  <si>
    <t>Toda vez que el objeto del presente avalúo no es constatar o verificar deslindes de propiedad, ni de ocupación irregular o cualquier otra índole, el valor que se concluye solo considera las expresadas en el propio avalúo, porqué se observaron  durante la inspección ocular al bien o porque fueron incluidas en la documentación proporcionada al efecto.</t>
  </si>
  <si>
    <t xml:space="preserve">CONSIDERACIONES PREVIAS AL AVALUO  </t>
  </si>
  <si>
    <t>Uno</t>
  </si>
  <si>
    <t>MUEBLES DE BAÑO:</t>
  </si>
  <si>
    <t xml:space="preserve">FOTOGRAFIAS DEL INMUEBLE </t>
  </si>
  <si>
    <t>T-2</t>
  </si>
  <si>
    <t>insp</t>
  </si>
  <si>
    <t>plano</t>
  </si>
  <si>
    <t>Postes de Madera y/o Concreto</t>
  </si>
  <si>
    <t>certificación</t>
  </si>
  <si>
    <t>elaboración</t>
  </si>
  <si>
    <t>estimación</t>
  </si>
  <si>
    <t>avalúo</t>
  </si>
  <si>
    <t>Porche</t>
  </si>
  <si>
    <t>NW</t>
  </si>
  <si>
    <t>Dos</t>
  </si>
  <si>
    <t>Boulevard Tecnológico como vialidad principal de la zona, Calle Aguirre Laredo como vías de acceso a la zona y acceso al predio.</t>
  </si>
  <si>
    <t>Normal, propia por trafico vehicular.</t>
  </si>
  <si>
    <t>46°28'25"</t>
  </si>
  <si>
    <t>43°31'35"</t>
  </si>
  <si>
    <t>Terreno Urbano y Construcción</t>
  </si>
  <si>
    <t>Calle Acacias # 1121  en Cd. Juárez Chih.</t>
  </si>
  <si>
    <t xml:space="preserve">Casa habitación </t>
  </si>
  <si>
    <t>Aparente de zapata corrida armada.</t>
  </si>
  <si>
    <t>Castillo, cerramientos de concreto armado</t>
  </si>
  <si>
    <t>Block</t>
  </si>
  <si>
    <t>Madera de triplay y vigas de madera, tejaban con material de desechable de camiones</t>
  </si>
  <si>
    <t xml:space="preserve">Impermeabilizada a base de papel mineral, brea. </t>
  </si>
  <si>
    <t>De forma parcial de block</t>
  </si>
  <si>
    <t>En muros interiores y exteriores de mezcla.</t>
  </si>
  <si>
    <t>De tabla roca con estructura de madera</t>
  </si>
  <si>
    <t>En área húmeda de baño</t>
  </si>
  <si>
    <t>Cemento Pulido y loseta cerámica</t>
  </si>
  <si>
    <t>Vinílica en interior, exteriores y de esmalte en herrería.</t>
  </si>
  <si>
    <t>De mezcla recubierta con pintura Vinílica.</t>
  </si>
  <si>
    <t>Con marcos de madera  y puertas de tipo tambor.</t>
  </si>
  <si>
    <t>De mediana calidad.</t>
  </si>
  <si>
    <t>Alimentación de agua fría y caliente en tubería de cobre de diferentes diámetros</t>
  </si>
  <si>
    <t>Conexión a red municipal de drenaje, tubos PVC de diferentes diámetros y registro con tapas.</t>
  </si>
  <si>
    <t>Sanitario, lavabo</t>
  </si>
  <si>
    <t>Circuitos ocultos en poliducto, con salidas semiprofundas, tableros en circuitos.</t>
  </si>
  <si>
    <t xml:space="preserve">Conexión a tanque </t>
  </si>
  <si>
    <t xml:space="preserve">De tubular </t>
  </si>
  <si>
    <t>Protecciones en ventanas, reja en puerta principal tipo esprín y puerta con vidrio en patio.</t>
  </si>
  <si>
    <t>De block y tubular</t>
  </si>
  <si>
    <t>Vidrio tipo trasparente en ventanas</t>
  </si>
  <si>
    <t>Francisco Uriel Treviño Uriel</t>
  </si>
  <si>
    <t>Conocer su Valor Comercial</t>
  </si>
  <si>
    <t>Marzo 2011</t>
  </si>
  <si>
    <t>Marzo 2017</t>
  </si>
  <si>
    <t xml:space="preserve"> </t>
  </si>
  <si>
    <t>Lote  No. 3</t>
  </si>
  <si>
    <t>Lot No. 1</t>
  </si>
  <si>
    <t>Habitacional  en RUINAS</t>
  </si>
  <si>
    <t>No aplica</t>
  </si>
  <si>
    <t>Uno,  de tipo construcción en muy mal estado</t>
  </si>
  <si>
    <t>MUY MALO</t>
  </si>
  <si>
    <t>4-1</t>
  </si>
  <si>
    <t>Calle Jesús Escobar</t>
  </si>
  <si>
    <t>ELEMENTOS</t>
  </si>
  <si>
    <t>CANTIDAD</t>
  </si>
  <si>
    <t>UNIDAD</t>
  </si>
  <si>
    <t>VALOR UNITARIO</t>
  </si>
  <si>
    <t>Factor</t>
  </si>
  <si>
    <t>1-059-018-001</t>
  </si>
  <si>
    <t>Cd. Juárez Chihuahua. A 18 de Junio de 2019</t>
  </si>
  <si>
    <t>Se localiza en la acera  poniente a 5.33 metros al  sur de la intersección que forman la  calle Escobar De Alcázar y Calle  Guillermina Valdez Villalta se ubica el inmueble.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</si>
</sst>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43" formatCode="_(* #,##0.00_);_(* \(#,##0.00\);_(* &quot;-&quot;??_);_(@_)"/>
    <numFmt numFmtId="164" formatCode="_-&quot;$&quot;* #,##0.00_-;\-&quot;$&quot;* #,##0.00_-;_-&quot;$&quot;* &quot;-&quot;??_-;_-@_-"/>
    <numFmt numFmtId="165" formatCode="#,##0.0000"/>
    <numFmt numFmtId="166" formatCode="0.000"/>
    <numFmt numFmtId="167" formatCode="0.0000"/>
    <numFmt numFmtId="168" formatCode="_(* #,##0.000_);_(* \(#,##0.000\);_(* &quot;-&quot;??_);_(@_)"/>
    <numFmt numFmtId="169" formatCode="0.000000000000"/>
    <numFmt numFmtId="170" formatCode="_-* #,##0_-;\-* #,##0_-;_-* &quot;-&quot;??_-;_-@_-"/>
    <numFmt numFmtId="171" formatCode="_-* #,##0.000000000000000000000_-;\-* #,##0.000000000000000000000_-;_-* &quot;-&quot;??_-;_-@_-"/>
    <numFmt numFmtId="172" formatCode="#,##0.000"/>
    <numFmt numFmtId="173" formatCode="0.00000"/>
    <numFmt numFmtId="174" formatCode="_(* #,##0.0000_);_(* \(#,##0.0000\);_(* &quot;-&quot;??_);_(@_)"/>
    <numFmt numFmtId="175" formatCode="_(&quot;$&quot;* #,##0.0000_);_(&quot;$&quot;* \(#,##0.0000\);_(&quot;$&quot;* &quot;-&quot;??_);_(@_)"/>
    <numFmt numFmtId="176" formatCode="[$-F800]dddd\,\ mmmm\ dd\,\ yyyy"/>
  </numFmts>
  <fonts count="69" x14ac:knownFonts="1">
    <font>
      <sz val="10"/>
      <name val="Arial"/>
    </font>
    <font>
      <sz val="10"/>
      <name val="Arial"/>
    </font>
    <font>
      <sz val="10"/>
      <name val="Arial"/>
      <family val="2"/>
    </font>
    <font>
      <b/>
      <sz val="10"/>
      <name val="Arial"/>
      <family val="2"/>
    </font>
    <font>
      <b/>
      <sz val="10"/>
      <color indexed="10"/>
      <name val="Arial"/>
      <family val="2"/>
    </font>
    <font>
      <sz val="10"/>
      <color indexed="8"/>
      <name val="Arial"/>
      <family val="2"/>
    </font>
    <font>
      <b/>
      <sz val="10"/>
      <color indexed="9"/>
      <name val="Arial"/>
      <family val="2"/>
    </font>
    <font>
      <sz val="10"/>
      <color indexed="13"/>
      <name val="Arial"/>
      <family val="2"/>
    </font>
    <font>
      <sz val="10"/>
      <name val="Arial Narrow"/>
      <family val="2"/>
    </font>
    <font>
      <sz val="9"/>
      <name val="Arial Narrow"/>
      <family val="2"/>
    </font>
    <font>
      <sz val="7"/>
      <name val="Arial Narrow"/>
      <family val="2"/>
    </font>
    <font>
      <b/>
      <sz val="10"/>
      <name val="Arial Narrow"/>
      <family val="2"/>
    </font>
    <font>
      <b/>
      <sz val="11"/>
      <name val="Arial Narrow"/>
      <family val="2"/>
    </font>
    <font>
      <b/>
      <sz val="9"/>
      <color indexed="48"/>
      <name val="Arial Narrow"/>
      <family val="2"/>
    </font>
    <font>
      <sz val="8"/>
      <name val="Arial Narrow"/>
      <family val="2"/>
    </font>
    <font>
      <b/>
      <sz val="10"/>
      <color indexed="48"/>
      <name val="Arial Narrow"/>
      <family val="2"/>
    </font>
    <font>
      <b/>
      <sz val="12"/>
      <color indexed="48"/>
      <name val="Arial Narrow"/>
      <family val="2"/>
    </font>
    <font>
      <sz val="8"/>
      <color indexed="8"/>
      <name val="Arial Narrow"/>
      <family val="2"/>
    </font>
    <font>
      <sz val="8"/>
      <color indexed="48"/>
      <name val="Arial Narrow"/>
      <family val="2"/>
    </font>
    <font>
      <b/>
      <sz val="8"/>
      <color indexed="48"/>
      <name val="Arial Narrow"/>
      <family val="2"/>
    </font>
    <font>
      <b/>
      <sz val="8"/>
      <name val="Arial Narrow"/>
      <family val="2"/>
    </font>
    <font>
      <sz val="8"/>
      <color indexed="10"/>
      <name val="Arial Narrow"/>
      <family val="2"/>
    </font>
    <font>
      <i/>
      <sz val="8"/>
      <color indexed="8"/>
      <name val="Arial Narrow"/>
      <family val="2"/>
    </font>
    <font>
      <b/>
      <i/>
      <sz val="10"/>
      <name val="Arial Narrow"/>
      <family val="2"/>
    </font>
    <font>
      <i/>
      <sz val="9"/>
      <name val="Arial Narrow"/>
      <family val="2"/>
    </font>
    <font>
      <i/>
      <sz val="8"/>
      <name val="Arial Narrow"/>
      <family val="2"/>
    </font>
    <font>
      <i/>
      <sz val="10"/>
      <name val="Arial Narrow"/>
      <family val="2"/>
    </font>
    <font>
      <b/>
      <i/>
      <sz val="9"/>
      <name val="Arial Narrow"/>
      <family val="2"/>
    </font>
    <font>
      <b/>
      <sz val="9"/>
      <name val="Arial Narrow"/>
      <family val="2"/>
    </font>
    <font>
      <u/>
      <sz val="8"/>
      <name val="Arial Narrow"/>
      <family val="2"/>
    </font>
    <font>
      <sz val="8.5"/>
      <name val="Arial Narrow"/>
      <family val="2"/>
    </font>
    <font>
      <i/>
      <u/>
      <sz val="7"/>
      <name val="Arial Narrow"/>
      <family val="2"/>
    </font>
    <font>
      <i/>
      <sz val="8"/>
      <color indexed="9"/>
      <name val="Arial Narrow"/>
      <family val="2"/>
    </font>
    <font>
      <sz val="8"/>
      <color indexed="9"/>
      <name val="Arial Narrow"/>
      <family val="2"/>
    </font>
    <font>
      <i/>
      <sz val="8"/>
      <color indexed="10"/>
      <name val="Arial Narrow"/>
      <family val="2"/>
    </font>
    <font>
      <sz val="6"/>
      <name val="Arial Narrow"/>
      <family val="2"/>
    </font>
    <font>
      <i/>
      <sz val="7"/>
      <name val="Arial Narrow"/>
      <family val="2"/>
    </font>
    <font>
      <b/>
      <sz val="7"/>
      <name val="Arial Narrow"/>
      <family val="2"/>
    </font>
    <font>
      <sz val="10"/>
      <name val="Aparajita"/>
      <family val="2"/>
    </font>
    <font>
      <sz val="10"/>
      <name val="Baskerville Old Face"/>
      <family val="1"/>
    </font>
    <font>
      <sz val="8"/>
      <name val="Baskerville Old Face"/>
      <family val="1"/>
    </font>
    <font>
      <b/>
      <sz val="8"/>
      <name val="Baskerville Old Face"/>
      <family val="1"/>
    </font>
    <font>
      <sz val="7"/>
      <name val="Baskerville Old Face"/>
      <family val="1"/>
    </font>
    <font>
      <sz val="9"/>
      <name val="Baskerville Old Face"/>
      <family val="1"/>
    </font>
    <font>
      <i/>
      <sz val="8"/>
      <name val="Baskerville Old Face"/>
      <family val="1"/>
    </font>
    <font>
      <b/>
      <sz val="8"/>
      <color indexed="8"/>
      <name val="Arial Narrow"/>
      <family val="2"/>
    </font>
    <font>
      <i/>
      <sz val="7"/>
      <name val="Baskerville Old Face"/>
      <family val="1"/>
    </font>
    <font>
      <u/>
      <sz val="8"/>
      <name val="Baskerville Old Face"/>
      <family val="1"/>
    </font>
    <font>
      <u/>
      <sz val="9"/>
      <name val="Baskerville Old Face"/>
      <family val="1"/>
    </font>
    <font>
      <b/>
      <i/>
      <sz val="8"/>
      <name val="Arial Narrow"/>
      <family val="2"/>
    </font>
    <font>
      <b/>
      <sz val="12"/>
      <name val="Arial Narrow"/>
      <family val="2"/>
    </font>
    <font>
      <b/>
      <i/>
      <sz val="12"/>
      <name val="Baskerville Old Face"/>
      <family val="1"/>
    </font>
    <font>
      <b/>
      <i/>
      <u/>
      <sz val="9"/>
      <name val="Arial Narrow"/>
      <family val="2"/>
    </font>
    <font>
      <sz val="14"/>
      <name val="Arial Narrow"/>
      <family val="2"/>
    </font>
    <font>
      <b/>
      <sz val="16"/>
      <name val="Arial Narrow"/>
      <family val="2"/>
    </font>
    <font>
      <sz val="11"/>
      <color theme="0"/>
      <name val="Calibri"/>
      <family val="2"/>
      <scheme val="minor"/>
    </font>
    <font>
      <b/>
      <sz val="18"/>
      <color theme="3"/>
      <name val="Cambria"/>
      <family val="2"/>
      <scheme val="major"/>
    </font>
    <font>
      <b/>
      <sz val="13"/>
      <color theme="3"/>
      <name val="Calibri"/>
      <family val="2"/>
      <scheme val="minor"/>
    </font>
    <font>
      <b/>
      <sz val="13"/>
      <color rgb="FFC00000"/>
      <name val="Calibri"/>
      <family val="2"/>
    </font>
    <font>
      <b/>
      <sz val="10"/>
      <color rgb="FFFF0000"/>
      <name val="Arial Narrow"/>
      <family val="2"/>
    </font>
    <font>
      <b/>
      <sz val="13"/>
      <color rgb="FFC00000"/>
      <name val="Arial Narrow"/>
      <family val="2"/>
    </font>
    <font>
      <b/>
      <sz val="11"/>
      <color rgb="FFC00000"/>
      <name val="Calibri"/>
      <family val="2"/>
    </font>
    <font>
      <b/>
      <sz val="8"/>
      <color theme="0"/>
      <name val="Arial Narrow"/>
      <family val="2"/>
    </font>
    <font>
      <b/>
      <sz val="10"/>
      <color rgb="FFC00000"/>
      <name val="Calibri"/>
      <family val="2"/>
    </font>
    <font>
      <b/>
      <sz val="13"/>
      <color rgb="FFC00000"/>
      <name val="Calibri"/>
      <family val="2"/>
      <scheme val="minor"/>
    </font>
    <font>
      <sz val="11"/>
      <color theme="3" tint="-0.499984740745262"/>
      <name val="Baskerville Old Face"/>
      <family val="1"/>
    </font>
    <font>
      <b/>
      <sz val="14"/>
      <color theme="3" tint="-0.499984740745262"/>
      <name val="Baskerville Old Face"/>
      <family val="1"/>
    </font>
    <font>
      <sz val="8"/>
      <color theme="3" tint="-0.499984740745262"/>
      <name val="Baskerville Old Face"/>
      <family val="1"/>
    </font>
    <font>
      <b/>
      <sz val="10"/>
      <color theme="3" tint="-0.499984740745262"/>
      <name val="Aparajita"/>
      <family val="2"/>
    </font>
  </fonts>
  <fills count="18">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11"/>
        <bgColor indexed="64"/>
      </patternFill>
    </fill>
    <fill>
      <patternFill patternType="solid">
        <fgColor indexed="18"/>
        <bgColor indexed="64"/>
      </patternFill>
    </fill>
    <fill>
      <patternFill patternType="solid">
        <fgColor indexed="40"/>
        <bgColor indexed="64"/>
      </patternFill>
    </fill>
    <fill>
      <patternFill patternType="solid">
        <fgColor indexed="56"/>
        <bgColor indexed="64"/>
      </patternFill>
    </fill>
    <fill>
      <patternFill patternType="solid">
        <fgColor indexed="48"/>
        <bgColor indexed="64"/>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8"/>
        <bgColor indexed="64"/>
      </patternFill>
    </fill>
    <fill>
      <patternFill patternType="solid">
        <fgColor indexed="42"/>
        <bgColor indexed="64"/>
      </patternFill>
    </fill>
    <fill>
      <patternFill patternType="solid">
        <fgColor theme="4" tint="0.39997558519241921"/>
        <bgColor indexed="65"/>
      </patternFill>
    </fill>
    <fill>
      <patternFill patternType="solid">
        <fgColor theme="0"/>
        <bgColor indexed="64"/>
      </patternFill>
    </fill>
    <fill>
      <patternFill patternType="solid">
        <fgColor rgb="FFFFFF00"/>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ck">
        <color theme="4" tint="0.499984740745262"/>
      </bottom>
      <diagonal/>
    </border>
    <border>
      <left style="medium">
        <color rgb="FFC00000"/>
      </left>
      <right/>
      <top style="medium">
        <color rgb="FFC00000"/>
      </top>
      <bottom style="thin">
        <color indexed="64"/>
      </bottom>
      <diagonal/>
    </border>
    <border>
      <left/>
      <right style="thin">
        <color indexed="64"/>
      </right>
      <top style="medium">
        <color rgb="FFC00000"/>
      </top>
      <bottom style="thin">
        <color indexed="64"/>
      </bottom>
      <diagonal/>
    </border>
    <border>
      <left style="medium">
        <color rgb="FFC00000"/>
      </left>
      <right/>
      <top style="thin">
        <color indexed="64"/>
      </top>
      <bottom style="medium">
        <color rgb="FFC00000"/>
      </bottom>
      <diagonal/>
    </border>
    <border>
      <left/>
      <right style="thin">
        <color indexed="64"/>
      </right>
      <top style="thin">
        <color indexed="64"/>
      </top>
      <bottom style="medium">
        <color rgb="FFC00000"/>
      </bottom>
      <diagonal/>
    </border>
    <border>
      <left/>
      <right/>
      <top style="medium">
        <color rgb="FFC00000"/>
      </top>
      <bottom/>
      <diagonal/>
    </border>
    <border>
      <left/>
      <right style="medium">
        <color rgb="FFC00000"/>
      </right>
      <top/>
      <bottom/>
      <diagonal/>
    </border>
    <border>
      <left/>
      <right/>
      <top/>
      <bottom style="medium">
        <color rgb="FFC00000"/>
      </bottom>
      <diagonal/>
    </border>
    <border>
      <left/>
      <right/>
      <top style="medium">
        <color rgb="FFC00000"/>
      </top>
      <bottom style="thin">
        <color indexed="64"/>
      </bottom>
      <diagonal/>
    </border>
    <border>
      <left style="thin">
        <color indexed="64"/>
      </left>
      <right/>
      <top style="medium">
        <color rgb="FFC00000"/>
      </top>
      <bottom style="thin">
        <color indexed="64"/>
      </bottom>
      <diagonal/>
    </border>
    <border>
      <left style="thin">
        <color indexed="64"/>
      </left>
      <right/>
      <top style="thin">
        <color indexed="64"/>
      </top>
      <bottom style="medium">
        <color rgb="FFC00000"/>
      </bottom>
      <diagonal/>
    </border>
    <border>
      <left/>
      <right style="medium">
        <color rgb="FFC00000"/>
      </right>
      <top style="thin">
        <color indexed="64"/>
      </top>
      <bottom style="medium">
        <color rgb="FFC00000"/>
      </bottom>
      <diagonal/>
    </border>
    <border>
      <left/>
      <right style="medium">
        <color rgb="FFC00000"/>
      </right>
      <top style="medium">
        <color rgb="FFC00000"/>
      </top>
      <bottom style="thin">
        <color indexed="64"/>
      </bottom>
      <diagonal/>
    </border>
    <border>
      <left style="medium">
        <color rgb="FFC00000"/>
      </left>
      <right/>
      <top style="thin">
        <color indexed="64"/>
      </top>
      <bottom style="thin">
        <color indexed="64"/>
      </bottom>
      <diagonal/>
    </border>
    <border>
      <left/>
      <right style="medium">
        <color rgb="FFC00000"/>
      </right>
      <top style="thin">
        <color indexed="64"/>
      </top>
      <bottom style="thin">
        <color indexed="64"/>
      </bottom>
      <diagonal/>
    </border>
    <border>
      <left/>
      <right/>
      <top style="thin">
        <color indexed="64"/>
      </top>
      <bottom style="medium">
        <color rgb="FFC00000"/>
      </bottom>
      <diagonal/>
    </border>
    <border>
      <left style="medium">
        <color rgb="FFC00000"/>
      </left>
      <right/>
      <top/>
      <bottom/>
      <diagonal/>
    </border>
  </borders>
  <cellStyleXfs count="6">
    <xf numFmtId="0" fontId="0" fillId="0" borderId="0"/>
    <xf numFmtId="0" fontId="55" fillId="15"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56" fillId="0" borderId="0" applyNumberFormat="0" applyFill="0" applyBorder="0" applyAlignment="0" applyProtection="0"/>
    <xf numFmtId="0" fontId="57" fillId="0" borderId="25" applyNumberFormat="0" applyFill="0" applyAlignment="0" applyProtection="0"/>
  </cellStyleXfs>
  <cellXfs count="442">
    <xf numFmtId="0" fontId="0" fillId="0" borderId="0" xfId="0"/>
    <xf numFmtId="0" fontId="4" fillId="0" borderId="0" xfId="0" applyFont="1"/>
    <xf numFmtId="0" fontId="3" fillId="2" borderId="1" xfId="0" applyFont="1" applyFill="1" applyBorder="1"/>
    <xf numFmtId="0" fontId="5" fillId="2" borderId="2" xfId="0" applyFont="1" applyFill="1" applyBorder="1" applyAlignment="1">
      <alignment horizontal="left" indent="2"/>
    </xf>
    <xf numFmtId="0" fontId="0" fillId="2" borderId="2" xfId="0" applyFill="1" applyBorder="1"/>
    <xf numFmtId="0" fontId="0" fillId="3" borderId="3" xfId="0" applyFill="1" applyBorder="1"/>
    <xf numFmtId="0" fontId="3" fillId="2" borderId="4" xfId="0" applyFont="1" applyFill="1" applyBorder="1"/>
    <xf numFmtId="0" fontId="0" fillId="3" borderId="5" xfId="0" applyFill="1" applyBorder="1"/>
    <xf numFmtId="0" fontId="3" fillId="2" borderId="6" xfId="0" applyFont="1" applyFill="1" applyBorder="1"/>
    <xf numFmtId="0" fontId="0" fillId="2" borderId="7" xfId="0" applyFill="1" applyBorder="1"/>
    <xf numFmtId="0" fontId="0" fillId="3" borderId="8" xfId="0" applyFill="1" applyBorder="1"/>
    <xf numFmtId="0" fontId="0" fillId="2" borderId="4" xfId="0" applyFill="1" applyBorder="1" applyAlignment="1">
      <alignment horizontal="left" indent="2"/>
    </xf>
    <xf numFmtId="0" fontId="0" fillId="2" borderId="5" xfId="0" applyFill="1" applyBorder="1"/>
    <xf numFmtId="0" fontId="0" fillId="2" borderId="6" xfId="0" applyFill="1" applyBorder="1" applyAlignment="1">
      <alignment horizontal="left" indent="2"/>
    </xf>
    <xf numFmtId="0" fontId="0" fillId="2" borderId="8" xfId="0" applyFill="1" applyBorder="1"/>
    <xf numFmtId="169" fontId="0" fillId="0" borderId="0" xfId="0" applyNumberFormat="1"/>
    <xf numFmtId="0" fontId="3" fillId="4" borderId="1" xfId="0" applyFont="1" applyFill="1" applyBorder="1" applyAlignment="1">
      <alignment horizontal="center"/>
    </xf>
    <xf numFmtId="170" fontId="0" fillId="4" borderId="2" xfId="0" applyNumberFormat="1" applyFill="1" applyBorder="1"/>
    <xf numFmtId="0" fontId="0" fillId="4" borderId="2" xfId="0" applyFill="1" applyBorder="1"/>
    <xf numFmtId="0" fontId="0" fillId="4" borderId="3" xfId="0" applyFill="1" applyBorder="1"/>
    <xf numFmtId="0" fontId="0" fillId="5" borderId="4" xfId="0" applyFill="1" applyBorder="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0" fontId="0" fillId="0" borderId="0" xfId="0" applyFill="1"/>
    <xf numFmtId="0" fontId="3" fillId="2" borderId="3" xfId="0" applyFont="1" applyFill="1" applyBorder="1" applyAlignment="1">
      <alignment horizontal="center"/>
    </xf>
    <xf numFmtId="0" fontId="3" fillId="0" borderId="0" xfId="0" applyFont="1" applyFill="1" applyBorder="1" applyAlignment="1">
      <alignment horizontal="center"/>
    </xf>
    <xf numFmtId="0" fontId="0" fillId="2" borderId="4" xfId="0" applyFill="1" applyBorder="1"/>
    <xf numFmtId="0" fontId="0" fillId="2" borderId="0" xfId="0" applyFill="1" applyBorder="1"/>
    <xf numFmtId="0" fontId="0" fillId="0" borderId="0" xfId="0" applyFill="1" applyBorder="1"/>
    <xf numFmtId="1" fontId="0" fillId="2" borderId="4" xfId="0" applyNumberFormat="1" applyFill="1" applyBorder="1"/>
    <xf numFmtId="0" fontId="0" fillId="2" borderId="6" xfId="0" applyFill="1" applyBorder="1"/>
    <xf numFmtId="0" fontId="0" fillId="2" borderId="1" xfId="0" applyFill="1" applyBorder="1" applyAlignment="1">
      <alignment horizontal="left" indent="2"/>
    </xf>
    <xf numFmtId="0" fontId="3" fillId="2" borderId="2" xfId="0" applyFont="1" applyFill="1" applyBorder="1"/>
    <xf numFmtId="0" fontId="0" fillId="2" borderId="3" xfId="0" applyFill="1" applyBorder="1"/>
    <xf numFmtId="0" fontId="3" fillId="2" borderId="0" xfId="0" applyFont="1" applyFill="1" applyBorder="1"/>
    <xf numFmtId="0" fontId="6" fillId="6" borderId="0" xfId="0" applyFont="1" applyFill="1" applyAlignment="1">
      <alignment horizontal="center"/>
    </xf>
    <xf numFmtId="171" fontId="5" fillId="7" borderId="0" xfId="0" applyNumberFormat="1" applyFont="1" applyFill="1" applyAlignment="1"/>
    <xf numFmtId="0" fontId="5" fillId="7" borderId="0" xfId="0" applyFont="1" applyFill="1" applyAlignment="1"/>
    <xf numFmtId="171" fontId="7" fillId="8" borderId="0" xfId="2" applyNumberFormat="1" applyFont="1" applyFill="1"/>
    <xf numFmtId="0" fontId="7" fillId="8" borderId="0" xfId="0" applyFont="1" applyFill="1"/>
    <xf numFmtId="170" fontId="7" fillId="8" borderId="0" xfId="2" applyNumberFormat="1" applyFont="1" applyFill="1"/>
    <xf numFmtId="170" fontId="7" fillId="8" borderId="0" xfId="0" applyNumberFormat="1" applyFont="1" applyFill="1"/>
    <xf numFmtId="171" fontId="7" fillId="9" borderId="0" xfId="2" applyNumberFormat="1" applyFont="1" applyFill="1"/>
    <xf numFmtId="0" fontId="7" fillId="9" borderId="0" xfId="0" applyFont="1" applyFill="1"/>
    <xf numFmtId="170" fontId="7" fillId="9" borderId="0" xfId="2" applyNumberFormat="1" applyFont="1" applyFill="1"/>
    <xf numFmtId="170" fontId="7" fillId="9" borderId="0" xfId="0" applyNumberFormat="1" applyFont="1" applyFill="1"/>
    <xf numFmtId="0" fontId="0" fillId="9" borderId="0" xfId="0" applyFill="1"/>
    <xf numFmtId="0" fontId="0" fillId="10" borderId="0" xfId="0" applyFill="1"/>
    <xf numFmtId="170" fontId="0" fillId="10" borderId="0" xfId="0" applyNumberFormat="1" applyFill="1"/>
    <xf numFmtId="0" fontId="0" fillId="11" borderId="0" xfId="0" applyFill="1"/>
    <xf numFmtId="170" fontId="0" fillId="11" borderId="0" xfId="0" applyNumberFormat="1" applyFill="1"/>
    <xf numFmtId="0" fontId="0" fillId="7" borderId="0" xfId="0" applyFill="1" applyBorder="1"/>
    <xf numFmtId="0" fontId="0" fillId="7" borderId="0" xfId="0" applyFill="1" applyBorder="1" applyAlignment="1">
      <alignment horizontal="right"/>
    </xf>
    <xf numFmtId="0" fontId="2" fillId="7" borderId="0" xfId="0" applyFont="1" applyFill="1" applyBorder="1" applyAlignment="1">
      <alignment horizontal="center"/>
    </xf>
    <xf numFmtId="170" fontId="0" fillId="7" borderId="0" xfId="0" applyNumberFormat="1" applyFill="1" applyBorder="1"/>
    <xf numFmtId="0" fontId="0" fillId="5" borderId="0" xfId="0" applyFill="1" applyBorder="1"/>
    <xf numFmtId="171" fontId="1" fillId="10" borderId="0" xfId="2" applyNumberFormat="1" applyFill="1"/>
    <xf numFmtId="170" fontId="1" fillId="10" borderId="0" xfId="2" applyNumberFormat="1" applyFill="1"/>
    <xf numFmtId="171" fontId="1" fillId="11" borderId="0" xfId="2" applyNumberFormat="1" applyFill="1" applyAlignment="1">
      <alignment horizontal="left" indent="6"/>
    </xf>
    <xf numFmtId="170" fontId="1" fillId="11" borderId="0" xfId="2" applyNumberFormat="1" applyFill="1"/>
    <xf numFmtId="171" fontId="1" fillId="11" borderId="0" xfId="2" applyNumberFormat="1" applyFill="1"/>
    <xf numFmtId="0" fontId="8" fillId="0" borderId="0" xfId="0" applyFont="1"/>
    <xf numFmtId="0" fontId="8" fillId="0" borderId="0" xfId="0" applyFont="1" applyBorder="1"/>
    <xf numFmtId="0" fontId="9" fillId="0" borderId="0" xfId="0" applyFont="1" applyBorder="1"/>
    <xf numFmtId="0" fontId="14" fillId="0" borderId="0" xfId="0" applyFont="1" applyBorder="1"/>
    <xf numFmtId="0" fontId="14" fillId="0" borderId="0" xfId="0" applyFont="1"/>
    <xf numFmtId="0" fontId="14" fillId="0" borderId="0" xfId="0" applyFont="1" applyFill="1" applyBorder="1"/>
    <xf numFmtId="0" fontId="20" fillId="0" borderId="0" xfId="0" applyFont="1" applyBorder="1"/>
    <xf numFmtId="0" fontId="24" fillId="0" borderId="0" xfId="0" applyFont="1" applyBorder="1"/>
    <xf numFmtId="0" fontId="25" fillId="0" borderId="0" xfId="0" applyFont="1" applyBorder="1"/>
    <xf numFmtId="0" fontId="14" fillId="0" borderId="0" xfId="0" applyFont="1" applyBorder="1" applyAlignment="1">
      <alignment horizontal="left"/>
    </xf>
    <xf numFmtId="0" fontId="23" fillId="0" borderId="0" xfId="0" applyFont="1" applyFill="1" applyBorder="1"/>
    <xf numFmtId="0" fontId="8" fillId="0" borderId="0" xfId="0" applyFont="1" applyFill="1" applyBorder="1"/>
    <xf numFmtId="0" fontId="20" fillId="0" borderId="0" xfId="0" applyFont="1" applyFill="1" applyBorder="1"/>
    <xf numFmtId="0" fontId="8" fillId="0" borderId="0" xfId="0" applyFont="1" applyFill="1"/>
    <xf numFmtId="0" fontId="26" fillId="0" borderId="0" xfId="0" applyFont="1" applyBorder="1"/>
    <xf numFmtId="0" fontId="14" fillId="0" borderId="0" xfId="0" applyFont="1" applyBorder="1" applyAlignment="1"/>
    <xf numFmtId="0" fontId="14" fillId="0" borderId="0" xfId="0" applyFont="1" applyBorder="1" applyAlignment="1">
      <alignment wrapText="1"/>
    </xf>
    <xf numFmtId="0" fontId="25" fillId="0" borderId="0" xfId="0" applyFont="1" applyBorder="1" applyAlignment="1"/>
    <xf numFmtId="0" fontId="9" fillId="0" borderId="0" xfId="0" applyFont="1" applyBorder="1" applyAlignment="1">
      <alignment horizontal="center"/>
    </xf>
    <xf numFmtId="0" fontId="20" fillId="0" borderId="0" xfId="0" applyFont="1" applyBorder="1" applyAlignment="1"/>
    <xf numFmtId="0" fontId="27" fillId="0" borderId="0" xfId="0" applyFont="1" applyBorder="1" applyAlignment="1"/>
    <xf numFmtId="0" fontId="14" fillId="0" borderId="0" xfId="0" applyFont="1" applyBorder="1" applyAlignment="1">
      <alignment horizontal="center" vertical="justify"/>
    </xf>
    <xf numFmtId="0" fontId="29" fillId="0" borderId="0" xfId="0" applyFont="1" applyFill="1" applyBorder="1"/>
    <xf numFmtId="44" fontId="14" fillId="0" borderId="0" xfId="3" applyFont="1"/>
    <xf numFmtId="44" fontId="8" fillId="0" borderId="0" xfId="3" applyFont="1"/>
    <xf numFmtId="44" fontId="24" fillId="0" borderId="0" xfId="3" applyFont="1" applyBorder="1"/>
    <xf numFmtId="0" fontId="24" fillId="0" borderId="0" xfId="0" applyFont="1" applyBorder="1" applyAlignment="1"/>
    <xf numFmtId="44" fontId="24" fillId="0" borderId="0" xfId="3" applyFont="1" applyBorder="1" applyAlignment="1"/>
    <xf numFmtId="44" fontId="10" fillId="0" borderId="0" xfId="3" applyFont="1" applyBorder="1" applyAlignment="1"/>
    <xf numFmtId="0" fontId="10" fillId="0" borderId="0" xfId="0" applyFont="1" applyBorder="1" applyAlignment="1"/>
    <xf numFmtId="0" fontId="9" fillId="0" borderId="0" xfId="0" applyFont="1" applyBorder="1" applyAlignment="1"/>
    <xf numFmtId="44" fontId="25" fillId="0" borderId="0" xfId="3" applyFont="1" applyBorder="1" applyAlignment="1"/>
    <xf numFmtId="0" fontId="8" fillId="0" borderId="0" xfId="0" applyFont="1" applyAlignment="1"/>
    <xf numFmtId="0" fontId="9" fillId="0" borderId="0" xfId="0" applyFont="1" applyBorder="1" applyAlignment="1">
      <alignment horizontal="right"/>
    </xf>
    <xf numFmtId="0" fontId="8" fillId="0" borderId="0" xfId="0" applyFont="1" applyBorder="1" applyAlignment="1"/>
    <xf numFmtId="0" fontId="8" fillId="0" borderId="0" xfId="0" applyFont="1" applyBorder="1" applyAlignment="1">
      <alignment horizontal="justify" vertical="justify"/>
    </xf>
    <xf numFmtId="0" fontId="8" fillId="0" borderId="0" xfId="0" applyFont="1" applyBorder="1" applyAlignment="1">
      <alignment horizontal="center" vertical="justify"/>
    </xf>
    <xf numFmtId="0" fontId="28" fillId="0" borderId="0" xfId="0" applyFont="1" applyBorder="1" applyAlignment="1">
      <alignment vertical="justify"/>
    </xf>
    <xf numFmtId="0" fontId="14" fillId="0" borderId="0" xfId="0" applyFont="1" applyFill="1" applyBorder="1" applyAlignment="1">
      <alignment horizontal="left"/>
    </xf>
    <xf numFmtId="0" fontId="9" fillId="0" borderId="0" xfId="0" applyFont="1" applyFill="1" applyBorder="1"/>
    <xf numFmtId="0" fontId="14" fillId="0" borderId="0" xfId="0" applyFont="1" applyFill="1" applyBorder="1" applyAlignment="1">
      <alignment horizontal="center"/>
    </xf>
    <xf numFmtId="0" fontId="15" fillId="0" borderId="0" xfId="0" applyFont="1" applyFill="1" applyBorder="1" applyAlignment="1">
      <alignment horizontal="left"/>
    </xf>
    <xf numFmtId="0" fontId="16" fillId="0" borderId="0" xfId="0" applyFont="1" applyFill="1" applyBorder="1" applyAlignment="1">
      <alignment horizontal="left"/>
    </xf>
    <xf numFmtId="0" fontId="8" fillId="0" borderId="2" xfId="0" applyFont="1" applyFill="1" applyBorder="1"/>
    <xf numFmtId="0" fontId="9" fillId="0" borderId="2" xfId="0" applyFont="1" applyFill="1" applyBorder="1"/>
    <xf numFmtId="0" fontId="8" fillId="0" borderId="3" xfId="0" applyFont="1" applyFill="1" applyBorder="1"/>
    <xf numFmtId="0" fontId="8" fillId="0" borderId="5" xfId="0" applyFont="1" applyFill="1" applyBorder="1"/>
    <xf numFmtId="0" fontId="8" fillId="0" borderId="7" xfId="0" applyFont="1" applyFill="1" applyBorder="1"/>
    <xf numFmtId="0" fontId="9" fillId="0" borderId="7" xfId="0" applyFont="1" applyFill="1" applyBorder="1"/>
    <xf numFmtId="0" fontId="8" fillId="0" borderId="8" xfId="0" applyFont="1" applyFill="1" applyBorder="1"/>
    <xf numFmtId="0" fontId="12" fillId="0" borderId="0" xfId="0" applyFont="1" applyFill="1" applyBorder="1" applyAlignment="1">
      <alignment horizontal="center"/>
    </xf>
    <xf numFmtId="0" fontId="14" fillId="0" borderId="0" xfId="0" applyFont="1" applyFill="1" applyBorder="1" applyAlignment="1">
      <alignment horizontal="right"/>
    </xf>
    <xf numFmtId="0" fontId="24" fillId="0" borderId="0" xfId="0" applyFont="1" applyFill="1" applyBorder="1"/>
    <xf numFmtId="0" fontId="14" fillId="0" borderId="0" xfId="0" applyFont="1" applyFill="1" applyBorder="1" applyAlignment="1"/>
    <xf numFmtId="0" fontId="14" fillId="0" borderId="0" xfId="0" applyFont="1" applyFill="1" applyBorder="1" applyAlignment="1">
      <alignment wrapText="1"/>
    </xf>
    <xf numFmtId="0" fontId="14" fillId="0" borderId="0" xfId="0" applyFont="1" applyFill="1" applyAlignment="1">
      <alignment horizontal="left"/>
    </xf>
    <xf numFmtId="0" fontId="14" fillId="0" borderId="0" xfId="0" applyFont="1" applyBorder="1" applyAlignment="1">
      <alignment horizontal="left" vertical="top" wrapText="1"/>
    </xf>
    <xf numFmtId="0" fontId="11" fillId="0" borderId="0" xfId="0" applyFont="1" applyFill="1" applyBorder="1" applyAlignment="1">
      <alignment horizontal="center"/>
    </xf>
    <xf numFmtId="0" fontId="8" fillId="0" borderId="0" xfId="0" applyFont="1" applyAlignment="1">
      <alignment vertical="center"/>
    </xf>
    <xf numFmtId="44" fontId="14" fillId="0" borderId="0" xfId="3" applyFont="1" applyBorder="1" applyAlignment="1">
      <alignment horizontal="center"/>
    </xf>
    <xf numFmtId="0" fontId="20" fillId="0" borderId="0" xfId="0" applyFont="1" applyFill="1" applyBorder="1" applyAlignment="1">
      <alignment horizontal="right"/>
    </xf>
    <xf numFmtId="168" fontId="14" fillId="0" borderId="0" xfId="2" applyNumberFormat="1" applyFont="1" applyBorder="1" applyAlignment="1"/>
    <xf numFmtId="44" fontId="33" fillId="0" borderId="0" xfId="3" applyFont="1" applyBorder="1" applyAlignment="1">
      <alignment horizontal="center"/>
    </xf>
    <xf numFmtId="167" fontId="33" fillId="0" borderId="0" xfId="0" applyNumberFormat="1" applyFont="1" applyBorder="1" applyAlignment="1">
      <alignment horizontal="center"/>
    </xf>
    <xf numFmtId="44" fontId="33" fillId="0" borderId="0" xfId="0" applyNumberFormat="1" applyFont="1" applyBorder="1" applyAlignment="1">
      <alignment horizontal="center"/>
    </xf>
    <xf numFmtId="44" fontId="9" fillId="0" borderId="0" xfId="3" applyFont="1" applyBorder="1" applyAlignment="1">
      <alignment horizontal="center"/>
    </xf>
    <xf numFmtId="0" fontId="8" fillId="0" borderId="0" xfId="0" applyFont="1" applyAlignment="1">
      <alignment horizontal="center" vertical="justify"/>
    </xf>
    <xf numFmtId="44" fontId="8" fillId="0" borderId="0" xfId="3" applyFont="1" applyAlignment="1">
      <alignment horizontal="center" vertical="justify"/>
    </xf>
    <xf numFmtId="44" fontId="8" fillId="0" borderId="0" xfId="3" applyFont="1" applyAlignment="1">
      <alignment horizontal="center"/>
    </xf>
    <xf numFmtId="44" fontId="8" fillId="0" borderId="0" xfId="3" applyFont="1" applyBorder="1" applyAlignment="1">
      <alignment horizontal="center"/>
    </xf>
    <xf numFmtId="0" fontId="14" fillId="12" borderId="0" xfId="0" applyFont="1" applyFill="1" applyBorder="1" applyAlignment="1">
      <alignment horizontal="left" vertical="justify"/>
    </xf>
    <xf numFmtId="0" fontId="20" fillId="12" borderId="0" xfId="0" applyFont="1" applyFill="1" applyBorder="1" applyAlignment="1"/>
    <xf numFmtId="0" fontId="20" fillId="0" borderId="0" xfId="0" applyFont="1" applyBorder="1" applyAlignment="1">
      <alignment horizontal="left"/>
    </xf>
    <xf numFmtId="0" fontId="9" fillId="0" borderId="0" xfId="0" applyFont="1" applyBorder="1" applyAlignment="1">
      <alignment horizontal="left"/>
    </xf>
    <xf numFmtId="44" fontId="14" fillId="0" borderId="0" xfId="3" applyFont="1" applyBorder="1" applyAlignment="1">
      <alignment horizontal="left"/>
    </xf>
    <xf numFmtId="0" fontId="58" fillId="0" borderId="0" xfId="5" applyFont="1" applyFill="1" applyBorder="1" applyAlignment="1">
      <alignment horizontal="right"/>
    </xf>
    <xf numFmtId="0" fontId="14" fillId="0" borderId="0" xfId="0" applyFont="1" applyFill="1" applyAlignment="1"/>
    <xf numFmtId="0" fontId="20" fillId="0" borderId="0" xfId="0" applyFont="1" applyFill="1" applyBorder="1" applyAlignment="1">
      <alignment horizontal="left"/>
    </xf>
    <xf numFmtId="0" fontId="8" fillId="0" borderId="0" xfId="0" applyFont="1" applyFill="1" applyBorder="1" applyAlignment="1"/>
    <xf numFmtId="0" fontId="14" fillId="0" borderId="0" xfId="0" applyFont="1" applyFill="1" applyAlignment="1">
      <alignment vertical="center"/>
    </xf>
    <xf numFmtId="0" fontId="14" fillId="0" borderId="0" xfId="0" applyFont="1" applyFill="1" applyAlignment="1">
      <alignment horizontal="left" vertical="center"/>
    </xf>
    <xf numFmtId="0" fontId="10" fillId="0" borderId="0" xfId="0" applyFont="1" applyFill="1" applyAlignment="1">
      <alignment horizontal="left" vertical="center"/>
    </xf>
    <xf numFmtId="0" fontId="14" fillId="0" borderId="0" xfId="0" applyFont="1" applyFill="1" applyBorder="1" applyAlignment="1">
      <alignment horizontal="left" wrapText="1"/>
    </xf>
    <xf numFmtId="164" fontId="8" fillId="0" borderId="0" xfId="0" applyNumberFormat="1" applyFont="1" applyAlignment="1"/>
    <xf numFmtId="44" fontId="59" fillId="0" borderId="0" xfId="3" applyFont="1" applyAlignment="1"/>
    <xf numFmtId="0" fontId="38" fillId="0" borderId="0" xfId="0" applyFont="1" applyBorder="1" applyAlignment="1">
      <alignment vertical="center"/>
    </xf>
    <xf numFmtId="0" fontId="39" fillId="0" borderId="0" xfId="0" applyFont="1"/>
    <xf numFmtId="0" fontId="40" fillId="0" borderId="0" xfId="0" applyFont="1"/>
    <xf numFmtId="0" fontId="40" fillId="0" borderId="0" xfId="0" applyFont="1" applyBorder="1" applyAlignment="1">
      <alignment horizontal="left"/>
    </xf>
    <xf numFmtId="0" fontId="43" fillId="0" borderId="0" xfId="0" applyFont="1" applyBorder="1"/>
    <xf numFmtId="0" fontId="40" fillId="0" borderId="0" xfId="0" applyFont="1" applyBorder="1" applyAlignment="1">
      <alignment horizontal="center" vertical="justify"/>
    </xf>
    <xf numFmtId="0" fontId="39" fillId="0" borderId="0" xfId="0" applyFont="1" applyBorder="1"/>
    <xf numFmtId="0" fontId="40" fillId="0" borderId="0" xfId="0" applyFont="1" applyBorder="1"/>
    <xf numFmtId="164" fontId="39" fillId="0" borderId="0" xfId="0" applyNumberFormat="1" applyFont="1"/>
    <xf numFmtId="0" fontId="47" fillId="0" borderId="0" xfId="0" applyFont="1" applyFill="1" applyBorder="1"/>
    <xf numFmtId="0" fontId="48" fillId="0" borderId="0" xfId="0" applyFont="1" applyFill="1" applyBorder="1"/>
    <xf numFmtId="0" fontId="43" fillId="0" borderId="0" xfId="0" applyFont="1"/>
    <xf numFmtId="0" fontId="40" fillId="0" borderId="0" xfId="0" applyFont="1" applyBorder="1" applyAlignment="1">
      <alignment horizontal="center" vertical="top" wrapText="1"/>
    </xf>
    <xf numFmtId="44" fontId="44" fillId="0" borderId="0" xfId="3" applyFont="1" applyBorder="1" applyAlignment="1">
      <alignment horizontal="center" vertical="top" wrapText="1"/>
    </xf>
    <xf numFmtId="0" fontId="44" fillId="0" borderId="0" xfId="0" applyFont="1" applyBorder="1" applyAlignment="1">
      <alignment horizontal="center" vertical="top" wrapText="1"/>
    </xf>
    <xf numFmtId="44" fontId="40" fillId="0" borderId="0" xfId="3" applyFont="1"/>
    <xf numFmtId="44" fontId="39" fillId="0" borderId="0" xfId="3" applyFont="1"/>
    <xf numFmtId="44" fontId="44" fillId="0" borderId="0" xfId="3" applyFont="1" applyBorder="1" applyAlignment="1">
      <alignment horizontal="right"/>
    </xf>
    <xf numFmtId="0" fontId="11" fillId="0" borderId="0" xfId="0" applyFont="1"/>
    <xf numFmtId="0" fontId="11" fillId="0" borderId="1" xfId="0" applyFont="1" applyFill="1" applyBorder="1"/>
    <xf numFmtId="0" fontId="11" fillId="0" borderId="4" xfId="0" applyFont="1" applyFill="1" applyBorder="1"/>
    <xf numFmtId="0" fontId="11" fillId="0" borderId="6" xfId="0" applyFont="1" applyFill="1" applyBorder="1"/>
    <xf numFmtId="0" fontId="28" fillId="0" borderId="0" xfId="0" applyFont="1" applyBorder="1" applyAlignment="1">
      <alignment horizontal="center"/>
    </xf>
    <xf numFmtId="0" fontId="60" fillId="0" borderId="0" xfId="5" applyFont="1" applyFill="1" applyBorder="1" applyAlignment="1">
      <alignment horizontal="right"/>
    </xf>
    <xf numFmtId="0" fontId="28" fillId="0" borderId="0" xfId="0" applyFont="1" applyBorder="1"/>
    <xf numFmtId="0" fontId="49" fillId="0" borderId="0" xfId="0" applyFont="1" applyBorder="1" applyAlignment="1"/>
    <xf numFmtId="0" fontId="20" fillId="0" borderId="0" xfId="0" applyFont="1" applyBorder="1" applyAlignment="1">
      <alignment horizontal="left" vertical="top" wrapText="1"/>
    </xf>
    <xf numFmtId="0" fontId="20" fillId="0" borderId="0" xfId="0" applyFont="1" applyBorder="1" applyAlignment="1">
      <alignment horizontal="center" vertical="justify"/>
    </xf>
    <xf numFmtId="0" fontId="11" fillId="0" borderId="0" xfId="0" applyFont="1" applyAlignment="1">
      <alignment horizontal="center" vertical="justify"/>
    </xf>
    <xf numFmtId="0" fontId="11" fillId="0" borderId="0" xfId="0" applyFont="1" applyBorder="1" applyAlignment="1">
      <alignment horizontal="justify" vertical="justify"/>
    </xf>
    <xf numFmtId="0" fontId="11" fillId="0" borderId="0" xfId="0" applyFont="1" applyBorder="1" applyAlignment="1">
      <alignment horizontal="center" vertical="justify"/>
    </xf>
    <xf numFmtId="0" fontId="11" fillId="0" borderId="0" xfId="0" applyFont="1" applyBorder="1" applyAlignment="1"/>
    <xf numFmtId="0" fontId="11" fillId="0" borderId="0" xfId="0" applyFont="1" applyBorder="1"/>
    <xf numFmtId="44" fontId="10" fillId="0" borderId="26" xfId="3" applyFont="1" applyBorder="1"/>
    <xf numFmtId="44" fontId="10" fillId="0" borderId="27" xfId="3" applyFont="1" applyBorder="1"/>
    <xf numFmtId="44" fontId="10" fillId="0" borderId="28" xfId="3" applyFont="1" applyBorder="1"/>
    <xf numFmtId="44" fontId="10" fillId="0" borderId="29" xfId="3" applyFont="1" applyBorder="1"/>
    <xf numFmtId="0" fontId="61" fillId="16" borderId="0" xfId="5" applyFont="1" applyFill="1" applyBorder="1" applyAlignment="1">
      <alignment horizontal="right" vertical="center"/>
    </xf>
    <xf numFmtId="16" fontId="8" fillId="0" borderId="0" xfId="0" applyNumberFormat="1" applyFont="1" applyBorder="1"/>
    <xf numFmtId="44" fontId="8" fillId="17" borderId="0" xfId="3" applyFont="1" applyFill="1" applyAlignment="1"/>
    <xf numFmtId="4" fontId="52" fillId="0" borderId="0" xfId="0" applyNumberFormat="1" applyFont="1" applyFill="1" applyBorder="1"/>
    <xf numFmtId="0" fontId="39" fillId="0" borderId="0" xfId="0" applyFont="1" applyAlignment="1">
      <alignment vertical="center"/>
    </xf>
    <xf numFmtId="0" fontId="40" fillId="0" borderId="0" xfId="0" applyFont="1" applyAlignment="1">
      <alignment vertical="center"/>
    </xf>
    <xf numFmtId="0" fontId="8" fillId="0" borderId="0" xfId="0" applyFont="1" applyFill="1" applyBorder="1" applyAlignment="1">
      <alignment vertical="center"/>
    </xf>
    <xf numFmtId="0" fontId="20" fillId="0" borderId="0" xfId="0" applyFont="1" applyFill="1" applyBorder="1" applyAlignment="1">
      <alignment vertical="center"/>
    </xf>
    <xf numFmtId="0" fontId="20" fillId="12" borderId="0" xfId="0" applyFont="1" applyFill="1" applyBorder="1" applyAlignment="1">
      <alignment vertical="center"/>
    </xf>
    <xf numFmtId="0" fontId="14" fillId="0" borderId="0" xfId="0" applyFont="1" applyFill="1" applyBorder="1" applyAlignment="1">
      <alignment vertical="center"/>
    </xf>
    <xf numFmtId="0" fontId="8" fillId="0" borderId="0" xfId="0" applyFont="1" applyFill="1" applyAlignment="1">
      <alignment vertical="center"/>
    </xf>
    <xf numFmtId="0" fontId="25" fillId="0" borderId="0" xfId="0" applyFont="1" applyFill="1" applyBorder="1" applyAlignment="1">
      <alignment vertical="center"/>
    </xf>
    <xf numFmtId="44" fontId="14" fillId="0" borderId="0" xfId="3" applyFont="1" applyFill="1" applyBorder="1" applyAlignment="1">
      <alignment vertical="center"/>
    </xf>
    <xf numFmtId="0" fontId="11" fillId="0" borderId="0" xfId="0" applyFont="1" applyAlignment="1">
      <alignment vertical="center"/>
    </xf>
    <xf numFmtId="0" fontId="14" fillId="12" borderId="0" xfId="0" applyFont="1" applyFill="1" applyBorder="1" applyAlignment="1">
      <alignment vertical="center"/>
    </xf>
    <xf numFmtId="0" fontId="31" fillId="0" borderId="0" xfId="0" applyFont="1" applyFill="1" applyBorder="1" applyAlignment="1">
      <alignment vertical="center"/>
    </xf>
    <xf numFmtId="0" fontId="14" fillId="16" borderId="0" xfId="0" applyFont="1" applyFill="1" applyBorder="1" applyAlignment="1">
      <alignment vertical="center"/>
    </xf>
    <xf numFmtId="0" fontId="14" fillId="0" borderId="0" xfId="0" applyFont="1" applyFill="1" applyBorder="1" applyAlignment="1">
      <alignment vertical="center" wrapText="1"/>
    </xf>
    <xf numFmtId="0" fontId="14" fillId="0" borderId="0" xfId="0" applyFont="1" applyFill="1" applyBorder="1" applyAlignment="1">
      <alignment horizontal="left" vertical="center"/>
    </xf>
    <xf numFmtId="0" fontId="14" fillId="0" borderId="0" xfId="0" applyFont="1" applyFill="1" applyBorder="1" applyAlignment="1">
      <alignment horizontal="left" vertical="center" wrapText="1"/>
    </xf>
    <xf numFmtId="0" fontId="8" fillId="16" borderId="0" xfId="0" applyFont="1" applyFill="1" applyBorder="1" applyAlignment="1">
      <alignment vertical="center"/>
    </xf>
    <xf numFmtId="0" fontId="50" fillId="16" borderId="0" xfId="0" applyFont="1" applyFill="1" applyBorder="1" applyAlignment="1">
      <alignment vertical="center"/>
    </xf>
    <xf numFmtId="0" fontId="8" fillId="12" borderId="0" xfId="0" applyFont="1" applyFill="1" applyAlignment="1">
      <alignment vertical="center"/>
    </xf>
    <xf numFmtId="0" fontId="9" fillId="0" borderId="0" xfId="0" applyFont="1" applyFill="1" applyBorder="1" applyAlignment="1">
      <alignment vertical="center"/>
    </xf>
    <xf numFmtId="9" fontId="14" fillId="0" borderId="0" xfId="0" applyNumberFormat="1" applyFont="1" applyFill="1" applyBorder="1" applyAlignment="1">
      <alignment horizontal="left" vertical="center"/>
    </xf>
    <xf numFmtId="0" fontId="14" fillId="12" borderId="0" xfId="0" applyFont="1" applyFill="1" applyBorder="1" applyAlignment="1">
      <alignment horizontal="left" vertical="center"/>
    </xf>
    <xf numFmtId="0" fontId="9" fillId="0" borderId="0" xfId="0" applyFont="1" applyFill="1" applyBorder="1" applyAlignment="1" applyProtection="1">
      <alignment vertical="center"/>
      <protection locked="0"/>
    </xf>
    <xf numFmtId="0" fontId="11" fillId="0" borderId="0" xfId="0" applyFont="1" applyFill="1" applyBorder="1" applyAlignment="1">
      <alignment vertical="center"/>
    </xf>
    <xf numFmtId="0" fontId="1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9" fillId="0" borderId="0" xfId="0" applyFont="1" applyFill="1" applyBorder="1" applyAlignment="1">
      <alignment horizontal="center" vertical="center"/>
    </xf>
    <xf numFmtId="0" fontId="11" fillId="0" borderId="0" xfId="0" applyFont="1" applyFill="1" applyAlignment="1">
      <alignment vertical="center"/>
    </xf>
    <xf numFmtId="0" fontId="20" fillId="0" borderId="0" xfId="0" applyFont="1" applyFill="1" applyAlignment="1">
      <alignment vertical="center"/>
    </xf>
    <xf numFmtId="0" fontId="14" fillId="0" borderId="0" xfId="0" applyFont="1" applyFill="1" applyBorder="1" applyAlignment="1">
      <alignment horizontal="center" vertical="center"/>
    </xf>
    <xf numFmtId="16" fontId="17" fillId="12" borderId="0" xfId="0" quotePrefix="1" applyNumberFormat="1" applyFont="1" applyFill="1" applyBorder="1" applyAlignment="1">
      <alignment horizontal="center" vertical="center"/>
    </xf>
    <xf numFmtId="0" fontId="17" fillId="16" borderId="0" xfId="0" applyFont="1" applyFill="1" applyBorder="1" applyAlignment="1">
      <alignment horizontal="right" vertical="center"/>
    </xf>
    <xf numFmtId="0" fontId="17" fillId="16" borderId="0" xfId="0" applyFont="1" applyFill="1" applyBorder="1" applyAlignment="1">
      <alignment horizontal="left" vertical="center"/>
    </xf>
    <xf numFmtId="166" fontId="17" fillId="0" borderId="0" xfId="0" applyNumberFormat="1" applyFont="1" applyFill="1" applyBorder="1" applyAlignment="1">
      <alignment vertical="center"/>
    </xf>
    <xf numFmtId="0" fontId="17" fillId="0" borderId="0" xfId="0" applyFont="1" applyFill="1" applyBorder="1" applyAlignment="1">
      <alignment vertical="center"/>
    </xf>
    <xf numFmtId="16" fontId="17" fillId="0" borderId="0" xfId="0" quotePrefix="1" applyNumberFormat="1" applyFont="1" applyFill="1" applyBorder="1" applyAlignment="1">
      <alignment horizontal="center" vertical="center"/>
    </xf>
    <xf numFmtId="0" fontId="17" fillId="12" borderId="0" xfId="0" applyFont="1" applyFill="1" applyBorder="1" applyAlignment="1">
      <alignment vertical="center"/>
    </xf>
    <xf numFmtId="0" fontId="17" fillId="12" borderId="0" xfId="0" applyFont="1" applyFill="1" applyBorder="1" applyAlignment="1">
      <alignment horizontal="center" vertical="center"/>
    </xf>
    <xf numFmtId="0" fontId="21" fillId="0" borderId="0" xfId="0" applyFont="1" applyFill="1" applyBorder="1" applyAlignment="1">
      <alignment vertical="center"/>
    </xf>
    <xf numFmtId="0" fontId="45" fillId="0" borderId="0" xfId="0" applyFont="1" applyFill="1" applyBorder="1" applyAlignment="1">
      <alignment horizontal="left" vertical="center"/>
    </xf>
    <xf numFmtId="0" fontId="17" fillId="0" borderId="0" xfId="0" applyFont="1" applyFill="1" applyBorder="1" applyAlignment="1">
      <alignment horizontal="left" vertical="center"/>
    </xf>
    <xf numFmtId="0" fontId="32" fillId="0" borderId="0" xfId="0" applyFont="1" applyFill="1" applyBorder="1" applyAlignment="1">
      <alignment horizontal="center" vertical="center"/>
    </xf>
    <xf numFmtId="0" fontId="22" fillId="0" borderId="0" xfId="0" applyFont="1" applyFill="1" applyBorder="1" applyAlignment="1">
      <alignment horizontal="center" vertical="center"/>
    </xf>
    <xf numFmtId="0" fontId="14" fillId="0" borderId="0" xfId="0" applyFont="1" applyFill="1" applyBorder="1" applyAlignment="1">
      <alignment horizontal="right" vertical="center"/>
    </xf>
    <xf numFmtId="0" fontId="33" fillId="0" borderId="0" xfId="0" applyFont="1" applyFill="1" applyBorder="1" applyAlignment="1">
      <alignment vertical="center"/>
    </xf>
    <xf numFmtId="0" fontId="34" fillId="0" borderId="0" xfId="0" applyFont="1" applyFill="1" applyBorder="1" applyAlignment="1">
      <alignment horizontal="center" vertical="center"/>
    </xf>
    <xf numFmtId="0" fontId="14" fillId="0" borderId="0" xfId="0" applyFont="1" applyAlignment="1">
      <alignment vertical="center"/>
    </xf>
    <xf numFmtId="172" fontId="14" fillId="12" borderId="0" xfId="0" applyNumberFormat="1" applyFont="1" applyFill="1" applyBorder="1" applyAlignment="1">
      <alignment vertical="center"/>
    </xf>
    <xf numFmtId="0" fontId="14" fillId="12" borderId="0" xfId="0" applyFont="1" applyFill="1" applyBorder="1" applyAlignment="1">
      <alignment horizontal="right" vertical="center"/>
    </xf>
    <xf numFmtId="0" fontId="62" fillId="12" borderId="0" xfId="0" applyFont="1" applyFill="1" applyBorder="1" applyAlignment="1">
      <alignment horizontal="right" vertical="center"/>
    </xf>
    <xf numFmtId="174" fontId="20" fillId="12" borderId="0" xfId="0" applyNumberFormat="1" applyFont="1" applyFill="1" applyBorder="1" applyAlignment="1">
      <alignment horizontal="right" vertical="center"/>
    </xf>
    <xf numFmtId="0" fontId="11" fillId="0" borderId="0" xfId="0" applyFont="1" applyFill="1" applyBorder="1" applyAlignment="1">
      <alignment horizontal="center" vertical="center"/>
    </xf>
    <xf numFmtId="0" fontId="30" fillId="0" borderId="0" xfId="0" applyFont="1" applyFill="1" applyBorder="1" applyAlignment="1">
      <alignment vertical="center" wrapText="1"/>
    </xf>
    <xf numFmtId="0" fontId="23" fillId="0" borderId="0" xfId="0" applyFont="1" applyFill="1" applyBorder="1" applyAlignment="1">
      <alignment vertical="center"/>
    </xf>
    <xf numFmtId="0" fontId="20" fillId="0" borderId="0" xfId="0" applyFont="1" applyFill="1" applyBorder="1" applyAlignment="1">
      <alignment horizontal="left" vertical="center"/>
    </xf>
    <xf numFmtId="0" fontId="8" fillId="0" borderId="0" xfId="0" applyFont="1" applyBorder="1" applyAlignment="1">
      <alignment vertical="center"/>
    </xf>
    <xf numFmtId="0" fontId="24" fillId="0" borderId="0" xfId="0" applyFont="1" applyFill="1" applyBorder="1" applyAlignment="1">
      <alignment vertical="center"/>
    </xf>
    <xf numFmtId="0" fontId="23" fillId="0" borderId="0" xfId="0" applyFont="1" applyFill="1" applyBorder="1" applyAlignment="1"/>
    <xf numFmtId="0" fontId="20" fillId="0" borderId="0" xfId="0" applyFont="1" applyFill="1" applyBorder="1" applyAlignment="1"/>
    <xf numFmtId="0" fontId="25" fillId="0" borderId="0" xfId="0" applyFont="1" applyFill="1" applyBorder="1" applyAlignment="1"/>
    <xf numFmtId="0" fontId="8" fillId="0" borderId="0" xfId="0" applyFont="1" applyFill="1" applyAlignment="1"/>
    <xf numFmtId="0" fontId="26" fillId="0" borderId="0" xfId="0" applyFont="1" applyFill="1" applyBorder="1" applyAlignment="1"/>
    <xf numFmtId="0" fontId="14" fillId="0" borderId="0" xfId="0" applyFont="1" applyAlignment="1"/>
    <xf numFmtId="0" fontId="37" fillId="0" borderId="0" xfId="0" applyFont="1" applyFill="1" applyBorder="1" applyAlignment="1"/>
    <xf numFmtId="0" fontId="10" fillId="0" borderId="0" xfId="0" applyFont="1" applyFill="1" applyBorder="1" applyAlignment="1"/>
    <xf numFmtId="0" fontId="36" fillId="0" borderId="0" xfId="0" applyFont="1" applyFill="1" applyBorder="1" applyAlignment="1"/>
    <xf numFmtId="0" fontId="10" fillId="0" borderId="0" xfId="0" applyFont="1" applyFill="1" applyAlignment="1"/>
    <xf numFmtId="0" fontId="26" fillId="0" borderId="0" xfId="0" applyFont="1" applyBorder="1" applyAlignment="1"/>
    <xf numFmtId="0" fontId="36" fillId="0" borderId="0" xfId="0" applyFont="1" applyBorder="1" applyAlignment="1"/>
    <xf numFmtId="0" fontId="10" fillId="0" borderId="0" xfId="0" applyFont="1" applyAlignment="1"/>
    <xf numFmtId="0" fontId="14" fillId="0" borderId="6" xfId="0" applyFont="1" applyBorder="1" applyAlignment="1">
      <alignment horizontal="center" vertical="center"/>
    </xf>
    <xf numFmtId="0" fontId="20" fillId="0" borderId="7" xfId="0" applyFont="1" applyBorder="1" applyAlignment="1">
      <alignment horizontal="center" vertical="center"/>
    </xf>
    <xf numFmtId="0" fontId="14" fillId="0" borderId="8" xfId="0" applyFont="1" applyBorder="1" applyAlignment="1">
      <alignment horizontal="center" vertical="center"/>
    </xf>
    <xf numFmtId="0" fontId="14" fillId="0" borderId="0" xfId="0" applyFont="1" applyBorder="1" applyAlignment="1">
      <alignment vertical="center"/>
    </xf>
    <xf numFmtId="43" fontId="14" fillId="0" borderId="0" xfId="2" applyFont="1" applyBorder="1" applyAlignment="1">
      <alignment horizontal="center" vertical="center"/>
    </xf>
    <xf numFmtId="2" fontId="14" fillId="0" borderId="0" xfId="0" applyNumberFormat="1" applyFont="1" applyBorder="1" applyAlignment="1">
      <alignment horizontal="center" vertical="center"/>
    </xf>
    <xf numFmtId="44" fontId="14" fillId="0" borderId="0" xfId="0" applyNumberFormat="1" applyFont="1" applyBorder="1" applyAlignment="1">
      <alignment vertical="center"/>
    </xf>
    <xf numFmtId="44" fontId="14" fillId="0" borderId="0" xfId="3" applyFont="1" applyBorder="1" applyAlignment="1">
      <alignment vertical="center"/>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25" fillId="0" borderId="0" xfId="0" applyFont="1" applyBorder="1" applyAlignment="1">
      <alignment vertical="center"/>
    </xf>
    <xf numFmtId="0" fontId="20" fillId="0" borderId="0" xfId="0" applyFont="1" applyBorder="1" applyAlignment="1">
      <alignment vertical="center"/>
    </xf>
    <xf numFmtId="0" fontId="25" fillId="0" borderId="0" xfId="0" applyFont="1" applyBorder="1" applyAlignment="1">
      <alignment horizontal="center" vertical="center"/>
    </xf>
    <xf numFmtId="44" fontId="8" fillId="0" borderId="0" xfId="0" applyNumberFormat="1" applyFont="1" applyAlignment="1">
      <alignment horizontal="right" vertical="center"/>
    </xf>
    <xf numFmtId="0" fontId="9" fillId="0" borderId="0" xfId="0" applyFont="1" applyBorder="1" applyAlignment="1">
      <alignment horizontal="center" vertical="center"/>
    </xf>
    <xf numFmtId="0" fontId="28" fillId="0" borderId="0" xfId="0" applyFont="1" applyBorder="1" applyAlignment="1">
      <alignment horizontal="center" vertical="center"/>
    </xf>
    <xf numFmtId="0" fontId="14" fillId="0" borderId="0" xfId="0" applyFont="1" applyAlignment="1">
      <alignment horizontal="right" vertical="center"/>
    </xf>
    <xf numFmtId="0" fontId="14" fillId="0" borderId="0" xfId="0" applyFont="1" applyFill="1" applyAlignment="1">
      <alignment horizontal="center" vertical="center"/>
    </xf>
    <xf numFmtId="0" fontId="14" fillId="12" borderId="0" xfId="0" applyFont="1" applyFill="1" applyBorder="1" applyAlignment="1">
      <alignment horizontal="center" vertical="center"/>
    </xf>
    <xf numFmtId="0" fontId="14" fillId="0" borderId="0" xfId="0" applyFont="1" applyAlignment="1">
      <alignment horizontal="center" vertical="center"/>
    </xf>
    <xf numFmtId="0" fontId="53" fillId="16" borderId="0" xfId="0" applyFont="1" applyFill="1" applyBorder="1" applyAlignment="1">
      <alignment vertical="center"/>
    </xf>
    <xf numFmtId="0" fontId="54" fillId="16" borderId="0" xfId="0" applyFont="1" applyFill="1" applyBorder="1" applyAlignment="1">
      <alignment vertical="center"/>
    </xf>
    <xf numFmtId="0" fontId="20" fillId="16" borderId="0" xfId="0" applyFont="1" applyFill="1" applyBorder="1" applyAlignment="1">
      <alignment vertical="center"/>
    </xf>
    <xf numFmtId="166" fontId="39" fillId="0" borderId="0" xfId="0" applyNumberFormat="1" applyFont="1"/>
    <xf numFmtId="166" fontId="8" fillId="0" borderId="0" xfId="0" applyNumberFormat="1" applyFont="1"/>
    <xf numFmtId="0" fontId="8" fillId="0" borderId="0" xfId="0" applyNumberFormat="1" applyFont="1" applyAlignment="1">
      <alignment vertical="center"/>
    </xf>
    <xf numFmtId="172" fontId="28" fillId="12" borderId="0" xfId="0" applyNumberFormat="1" applyFont="1" applyFill="1" applyBorder="1" applyAlignment="1">
      <alignment horizontal="right" vertical="center"/>
    </xf>
    <xf numFmtId="0" fontId="14" fillId="0" borderId="9" xfId="0" applyFont="1" applyBorder="1" applyAlignment="1">
      <alignment horizontal="center"/>
    </xf>
    <xf numFmtId="0" fontId="14" fillId="0" borderId="10" xfId="0" applyFont="1" applyBorder="1" applyAlignment="1">
      <alignment horizontal="center"/>
    </xf>
    <xf numFmtId="0" fontId="63" fillId="12" borderId="0" xfId="5" applyFont="1" applyFill="1" applyBorder="1" applyAlignment="1">
      <alignment horizontal="right" vertical="center"/>
    </xf>
    <xf numFmtId="0" fontId="63" fillId="0" borderId="0" xfId="5" applyFont="1" applyFill="1" applyBorder="1" applyAlignment="1">
      <alignment horizontal="right" vertical="center"/>
    </xf>
    <xf numFmtId="0" fontId="63" fillId="16" borderId="0" xfId="5" applyFont="1" applyFill="1" applyBorder="1" applyAlignment="1">
      <alignment horizontal="right"/>
    </xf>
    <xf numFmtId="0" fontId="65" fillId="0" borderId="0" xfId="1" applyFont="1" applyFill="1" applyBorder="1" applyAlignment="1">
      <alignment vertical="center"/>
    </xf>
    <xf numFmtId="0" fontId="67" fillId="0" borderId="0" xfId="1" applyFont="1" applyFill="1" applyBorder="1" applyAlignment="1">
      <alignment vertical="center"/>
    </xf>
    <xf numFmtId="44" fontId="8" fillId="0" borderId="30" xfId="3" applyFont="1" applyBorder="1" applyAlignment="1">
      <alignment horizont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14" fillId="0" borderId="13" xfId="0" applyFont="1" applyBorder="1" applyAlignment="1">
      <alignment horizontal="center" vertical="center"/>
    </xf>
    <xf numFmtId="168" fontId="14" fillId="0" borderId="11" xfId="2" applyNumberFormat="1" applyFont="1" applyBorder="1" applyAlignment="1">
      <alignment horizontal="center" vertical="center"/>
    </xf>
    <xf numFmtId="168" fontId="14" fillId="0" borderId="13" xfId="2" applyNumberFormat="1" applyFont="1" applyBorder="1" applyAlignment="1">
      <alignment horizontal="center" vertical="center"/>
    </xf>
    <xf numFmtId="44" fontId="14" fillId="16" borderId="11" xfId="3" applyFont="1" applyFill="1" applyBorder="1" applyAlignment="1">
      <alignment horizontal="center" vertical="center"/>
    </xf>
    <xf numFmtId="44" fontId="14" fillId="16" borderId="13" xfId="3" applyFont="1" applyFill="1" applyBorder="1" applyAlignment="1">
      <alignment horizontal="center" vertical="center"/>
    </xf>
    <xf numFmtId="167" fontId="14" fillId="0" borderId="11" xfId="0" applyNumberFormat="1" applyFont="1" applyBorder="1" applyAlignment="1">
      <alignment horizontal="center" vertical="center"/>
    </xf>
    <xf numFmtId="167" fontId="14" fillId="0" borderId="12" xfId="0" applyNumberFormat="1" applyFont="1" applyBorder="1" applyAlignment="1">
      <alignment horizontal="center" vertical="center"/>
    </xf>
    <xf numFmtId="167" fontId="14" fillId="0" borderId="13" xfId="0" applyNumberFormat="1" applyFont="1" applyBorder="1" applyAlignment="1">
      <alignment horizontal="center" vertical="center"/>
    </xf>
    <xf numFmtId="44" fontId="14" fillId="0" borderId="10" xfId="0" applyNumberFormat="1" applyFont="1" applyBorder="1" applyAlignment="1">
      <alignment horizontal="center" vertical="center"/>
    </xf>
    <xf numFmtId="44" fontId="14" fillId="0" borderId="11" xfId="3" applyFont="1" applyBorder="1" applyAlignment="1">
      <alignment horizontal="center" vertical="center"/>
    </xf>
    <xf numFmtId="44" fontId="14" fillId="0" borderId="12" xfId="3" applyFont="1" applyBorder="1" applyAlignment="1">
      <alignment horizontal="center" vertical="center"/>
    </xf>
    <xf numFmtId="44" fontId="14" fillId="0" borderId="13" xfId="3" applyFont="1" applyBorder="1" applyAlignment="1">
      <alignment horizontal="center" vertical="center"/>
    </xf>
    <xf numFmtId="44" fontId="51" fillId="0" borderId="0" xfId="0" applyNumberFormat="1" applyFont="1" applyBorder="1" applyAlignment="1">
      <alignment horizontal="center"/>
    </xf>
    <xf numFmtId="44" fontId="14" fillId="0" borderId="14" xfId="3" applyFont="1" applyBorder="1" applyAlignment="1">
      <alignment horizontal="right" vertical="center"/>
    </xf>
    <xf numFmtId="44" fontId="14" fillId="0" borderId="15" xfId="3" applyFont="1" applyBorder="1" applyAlignment="1">
      <alignment horizontal="right" vertical="center"/>
    </xf>
    <xf numFmtId="44" fontId="14" fillId="0" borderId="16" xfId="3" applyFont="1" applyBorder="1" applyAlignment="1">
      <alignment horizontal="right" vertical="center"/>
    </xf>
    <xf numFmtId="44" fontId="14" fillId="0" borderId="17" xfId="3" applyFont="1" applyBorder="1" applyAlignment="1">
      <alignment horizontal="right" vertical="center"/>
    </xf>
    <xf numFmtId="44" fontId="14" fillId="0" borderId="18" xfId="3" applyFont="1" applyBorder="1" applyAlignment="1">
      <alignment horizontal="right" vertical="center"/>
    </xf>
    <xf numFmtId="44" fontId="14" fillId="0" borderId="19" xfId="3" applyFont="1" applyBorder="1" applyAlignment="1">
      <alignment horizontal="right"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4" fillId="0" borderId="3"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168" fontId="14" fillId="0" borderId="14" xfId="2" applyNumberFormat="1" applyFont="1" applyBorder="1" applyAlignment="1">
      <alignment horizontal="center" vertical="center"/>
    </xf>
    <xf numFmtId="168" fontId="14" fillId="0" borderId="16" xfId="2" applyNumberFormat="1" applyFont="1" applyBorder="1" applyAlignment="1">
      <alignment horizontal="center" vertical="center"/>
    </xf>
    <xf numFmtId="44" fontId="14" fillId="16" borderId="14" xfId="3" applyFont="1" applyFill="1" applyBorder="1" applyAlignment="1">
      <alignment horizontal="center" vertical="center"/>
    </xf>
    <xf numFmtId="44" fontId="14" fillId="16" borderId="16" xfId="3" applyFont="1" applyFill="1" applyBorder="1" applyAlignment="1">
      <alignment horizontal="center" vertical="center"/>
    </xf>
    <xf numFmtId="167" fontId="14" fillId="0" borderId="20" xfId="0" applyNumberFormat="1" applyFont="1" applyBorder="1" applyAlignment="1">
      <alignment horizontal="center" vertical="center"/>
    </xf>
    <xf numFmtId="167" fontId="14" fillId="0" borderId="2" xfId="0" applyNumberFormat="1" applyFont="1" applyBorder="1" applyAlignment="1">
      <alignment horizontal="center" vertical="center"/>
    </xf>
    <xf numFmtId="167" fontId="14" fillId="0" borderId="21" xfId="0" applyNumberFormat="1" applyFont="1" applyBorder="1" applyAlignment="1">
      <alignment horizontal="center" vertical="center"/>
    </xf>
    <xf numFmtId="44" fontId="14" fillId="0" borderId="9" xfId="0" applyNumberFormat="1" applyFont="1" applyBorder="1" applyAlignment="1">
      <alignment horizontal="right"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173" fontId="14" fillId="0" borderId="17" xfId="0" applyNumberFormat="1" applyFont="1" applyBorder="1" applyAlignment="1">
      <alignment horizontal="center" vertical="center"/>
    </xf>
    <xf numFmtId="173" fontId="14" fillId="0" borderId="18" xfId="0" applyNumberFormat="1" applyFont="1" applyBorder="1" applyAlignment="1">
      <alignment horizontal="center" vertical="center"/>
    </xf>
    <xf numFmtId="173" fontId="14" fillId="0" borderId="19" xfId="0" applyNumberFormat="1" applyFont="1" applyBorder="1" applyAlignment="1">
      <alignment horizontal="center" vertical="center"/>
    </xf>
    <xf numFmtId="176" fontId="37" fillId="0" borderId="0" xfId="3" applyNumberFormat="1" applyFont="1" applyAlignment="1">
      <alignment horizontal="center"/>
    </xf>
    <xf numFmtId="176" fontId="37" fillId="0" borderId="31" xfId="3" applyNumberFormat="1" applyFont="1" applyBorder="1" applyAlignment="1">
      <alignment horizontal="center"/>
    </xf>
    <xf numFmtId="14" fontId="37" fillId="0" borderId="0" xfId="3" applyNumberFormat="1" applyFont="1" applyAlignment="1">
      <alignment horizontal="center"/>
    </xf>
    <xf numFmtId="14" fontId="37" fillId="0" borderId="31" xfId="3" applyNumberFormat="1" applyFont="1" applyBorder="1" applyAlignment="1">
      <alignment horizontal="center"/>
    </xf>
    <xf numFmtId="168" fontId="14" fillId="0" borderId="9" xfId="2" applyNumberFormat="1" applyFont="1" applyBorder="1" applyAlignment="1">
      <alignment horizontal="right" vertical="center"/>
    </xf>
    <xf numFmtId="44" fontId="14" fillId="16" borderId="9" xfId="3" applyFont="1" applyFill="1" applyBorder="1" applyAlignment="1">
      <alignment horizontal="right" vertical="center"/>
    </xf>
    <xf numFmtId="168" fontId="14" fillId="0" borderId="9" xfId="2" applyNumberFormat="1" applyFont="1" applyFill="1" applyBorder="1" applyAlignment="1">
      <alignment horizontal="right" vertical="center"/>
    </xf>
    <xf numFmtId="44" fontId="14" fillId="0" borderId="10" xfId="3" applyFont="1" applyBorder="1" applyAlignment="1">
      <alignment horizontal="right" vertical="center"/>
    </xf>
    <xf numFmtId="44" fontId="14" fillId="0" borderId="10" xfId="0" applyNumberFormat="1" applyFont="1" applyBorder="1" applyAlignment="1">
      <alignment horizontal="right" vertical="center"/>
    </xf>
    <xf numFmtId="44" fontId="14" fillId="0" borderId="11" xfId="3" applyFont="1" applyBorder="1" applyAlignment="1">
      <alignment horizontal="right" vertical="center"/>
    </xf>
    <xf numFmtId="44" fontId="14" fillId="0" borderId="12" xfId="3" applyFont="1" applyBorder="1" applyAlignment="1">
      <alignment horizontal="right" vertical="center"/>
    </xf>
    <xf numFmtId="44" fontId="14" fillId="0" borderId="13" xfId="3" applyFont="1" applyBorder="1" applyAlignment="1">
      <alignment horizontal="right" vertical="center"/>
    </xf>
    <xf numFmtId="0" fontId="14" fillId="0" borderId="17" xfId="0" applyFont="1" applyBorder="1" applyAlignment="1">
      <alignment horizontal="center" vertical="center"/>
    </xf>
    <xf numFmtId="0" fontId="14" fillId="0" borderId="18" xfId="0" applyFont="1" applyBorder="1" applyAlignment="1">
      <alignment horizontal="center" vertical="center"/>
    </xf>
    <xf numFmtId="0" fontId="14" fillId="0" borderId="19" xfId="0" applyFont="1" applyBorder="1" applyAlignment="1">
      <alignment horizontal="center" vertical="center"/>
    </xf>
    <xf numFmtId="0" fontId="63" fillId="0" borderId="32" xfId="5" applyFont="1" applyBorder="1" applyAlignment="1">
      <alignment horizontal="right"/>
    </xf>
    <xf numFmtId="175" fontId="14" fillId="16" borderId="9" xfId="3" applyNumberFormat="1" applyFont="1" applyFill="1" applyBorder="1" applyAlignment="1">
      <alignment horizontal="right" vertical="center"/>
    </xf>
    <xf numFmtId="173" fontId="14" fillId="0" borderId="14" xfId="0" applyNumberFormat="1" applyFont="1" applyBorder="1" applyAlignment="1">
      <alignment horizontal="center" vertical="center"/>
    </xf>
    <xf numFmtId="173" fontId="14" fillId="0" borderId="15" xfId="0" applyNumberFormat="1" applyFont="1" applyBorder="1" applyAlignment="1">
      <alignment horizontal="center" vertical="center"/>
    </xf>
    <xf numFmtId="173" fontId="14" fillId="0" borderId="16" xfId="0" applyNumberFormat="1" applyFont="1" applyBorder="1" applyAlignment="1">
      <alignment horizontal="center" vertical="center"/>
    </xf>
    <xf numFmtId="0" fontId="10" fillId="0" borderId="0" xfId="0" applyNumberFormat="1" applyFont="1" applyFill="1" applyAlignment="1">
      <alignment horizontal="left" vertical="center" wrapText="1"/>
    </xf>
    <xf numFmtId="0" fontId="10" fillId="0" borderId="0" xfId="0" applyFont="1" applyBorder="1" applyAlignment="1">
      <alignment horizontal="left" vertical="center" wrapText="1"/>
    </xf>
    <xf numFmtId="165" fontId="14" fillId="0" borderId="17" xfId="0" applyNumberFormat="1" applyFont="1" applyBorder="1" applyAlignment="1">
      <alignment horizontal="center" vertical="center"/>
    </xf>
    <xf numFmtId="165" fontId="14" fillId="0" borderId="18" xfId="0" applyNumberFormat="1" applyFont="1" applyBorder="1" applyAlignment="1">
      <alignment horizontal="center" vertical="center"/>
    </xf>
    <xf numFmtId="165" fontId="14" fillId="0" borderId="19" xfId="0" applyNumberFormat="1" applyFont="1" applyBorder="1" applyAlignment="1">
      <alignment horizontal="center" vertical="center"/>
    </xf>
    <xf numFmtId="0" fontId="10" fillId="0" borderId="0" xfId="0" applyFont="1" applyFill="1" applyAlignment="1">
      <alignment horizontal="left" vertical="center" wrapText="1"/>
    </xf>
    <xf numFmtId="0" fontId="14" fillId="0" borderId="0" xfId="0" applyFont="1" applyFill="1" applyBorder="1" applyAlignment="1">
      <alignment horizontal="left" wrapText="1"/>
    </xf>
    <xf numFmtId="0" fontId="63" fillId="16" borderId="32" xfId="5" applyFont="1" applyFill="1" applyBorder="1" applyAlignment="1">
      <alignment horizontal="right"/>
    </xf>
    <xf numFmtId="172" fontId="28" fillId="12" borderId="0" xfId="0" applyNumberFormat="1" applyFont="1" applyFill="1" applyBorder="1" applyAlignment="1">
      <alignment horizontal="right" vertical="center"/>
    </xf>
    <xf numFmtId="0" fontId="63" fillId="16" borderId="32" xfId="5" applyFont="1" applyFill="1" applyBorder="1" applyAlignment="1">
      <alignment horizontal="right" vertical="center"/>
    </xf>
    <xf numFmtId="0" fontId="30" fillId="0" borderId="0" xfId="0" applyFont="1" applyFill="1" applyBorder="1" applyAlignment="1">
      <alignment horizontal="left" vertical="center" wrapText="1"/>
    </xf>
    <xf numFmtId="172" fontId="14" fillId="16" borderId="0" xfId="0" applyNumberFormat="1" applyFont="1" applyFill="1" applyBorder="1" applyAlignment="1">
      <alignment horizontal="right" vertical="center"/>
    </xf>
    <xf numFmtId="165" fontId="14" fillId="16" borderId="0" xfId="0" applyNumberFormat="1" applyFont="1" applyFill="1" applyBorder="1" applyAlignment="1">
      <alignment horizontal="right" vertical="center"/>
    </xf>
    <xf numFmtId="0" fontId="63" fillId="12" borderId="32" xfId="5" applyFont="1" applyFill="1" applyBorder="1" applyAlignment="1">
      <alignment horizontal="right" vertical="center"/>
    </xf>
    <xf numFmtId="0" fontId="14" fillId="16" borderId="0" xfId="0" applyFont="1" applyFill="1" applyBorder="1" applyAlignment="1">
      <alignment horizontal="left"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center"/>
    </xf>
    <xf numFmtId="0" fontId="14" fillId="0" borderId="0" xfId="0" applyFont="1" applyFill="1" applyBorder="1" applyAlignment="1">
      <alignment horizontal="center" vertical="center"/>
    </xf>
    <xf numFmtId="0" fontId="14" fillId="16" borderId="0" xfId="0" applyFont="1" applyFill="1" applyBorder="1" applyAlignment="1">
      <alignment horizontal="left" vertical="center" wrapText="1"/>
    </xf>
    <xf numFmtId="0" fontId="66" fillId="0" borderId="0" xfId="4" applyFont="1" applyFill="1" applyAlignment="1">
      <alignment horizontal="right" vertical="center"/>
    </xf>
    <xf numFmtId="0" fontId="67" fillId="0" borderId="0" xfId="4" applyFont="1" applyFill="1" applyAlignment="1">
      <alignment horizontal="right" vertical="center"/>
    </xf>
    <xf numFmtId="0" fontId="68" fillId="0" borderId="32" xfId="1" applyFont="1" applyFill="1" applyBorder="1" applyAlignment="1">
      <alignment horizontal="right" vertical="center"/>
    </xf>
    <xf numFmtId="0" fontId="35" fillId="0" borderId="0" xfId="0" applyFont="1" applyFill="1" applyBorder="1" applyAlignment="1">
      <alignment horizontal="right" vertical="center"/>
    </xf>
    <xf numFmtId="0" fontId="11" fillId="16" borderId="0" xfId="0" applyFont="1" applyFill="1" applyBorder="1" applyAlignment="1">
      <alignment horizontal="left" vertical="center" wrapText="1"/>
    </xf>
    <xf numFmtId="0" fontId="63" fillId="0" borderId="32" xfId="5" applyFont="1" applyFill="1" applyBorder="1" applyAlignment="1">
      <alignment horizontal="right" vertical="center"/>
    </xf>
    <xf numFmtId="0" fontId="46" fillId="0" borderId="0" xfId="0" applyFont="1" applyBorder="1" applyAlignment="1">
      <alignment horizontal="center" vertical="justify"/>
    </xf>
    <xf numFmtId="0" fontId="40" fillId="0" borderId="0" xfId="0" applyFont="1" applyBorder="1" applyAlignment="1">
      <alignment horizontal="left" vertical="justify"/>
    </xf>
    <xf numFmtId="0" fontId="64" fillId="0" borderId="32" xfId="5" applyFont="1" applyBorder="1" applyAlignment="1">
      <alignment horizontal="right"/>
    </xf>
    <xf numFmtId="44" fontId="14" fillId="0" borderId="0" xfId="0" applyNumberFormat="1" applyFont="1" applyBorder="1" applyAlignment="1">
      <alignment horizontal="center"/>
    </xf>
    <xf numFmtId="0" fontId="10" fillId="0" borderId="26" xfId="0" applyFont="1" applyBorder="1" applyAlignment="1">
      <alignment horizontal="center"/>
    </xf>
    <xf numFmtId="0" fontId="10" fillId="0" borderId="33" xfId="0" applyFont="1" applyBorder="1" applyAlignment="1">
      <alignment horizontal="center"/>
    </xf>
    <xf numFmtId="0" fontId="10" fillId="0" borderId="27" xfId="0" applyFont="1" applyBorder="1" applyAlignment="1">
      <alignment horizontal="center"/>
    </xf>
    <xf numFmtId="0" fontId="10" fillId="0" borderId="34" xfId="0" applyFont="1" applyBorder="1" applyAlignment="1">
      <alignment horizontal="center"/>
    </xf>
    <xf numFmtId="0" fontId="40" fillId="0" borderId="0" xfId="0" applyFont="1" applyBorder="1" applyAlignment="1">
      <alignment horizontal="center" vertical="top" wrapText="1"/>
    </xf>
    <xf numFmtId="0" fontId="63" fillId="0" borderId="32" xfId="5" applyFont="1" applyFill="1" applyBorder="1" applyAlignment="1">
      <alignment horizontal="right"/>
    </xf>
    <xf numFmtId="44" fontId="9" fillId="0" borderId="0" xfId="3" applyFont="1" applyBorder="1" applyAlignment="1">
      <alignment horizontal="center"/>
    </xf>
    <xf numFmtId="0" fontId="10" fillId="0" borderId="35" xfId="3" applyNumberFormat="1" applyFont="1" applyBorder="1" applyAlignment="1">
      <alignment horizontal="center"/>
    </xf>
    <xf numFmtId="0" fontId="10" fillId="0" borderId="36" xfId="3" applyNumberFormat="1" applyFont="1" applyBorder="1" applyAlignment="1">
      <alignment horizontal="center"/>
    </xf>
    <xf numFmtId="0" fontId="10" fillId="0" borderId="37" xfId="0" applyFont="1" applyBorder="1" applyAlignment="1">
      <alignment horizontal="center"/>
    </xf>
    <xf numFmtId="0" fontId="14" fillId="0" borderId="22" xfId="0" applyFont="1" applyBorder="1" applyAlignment="1">
      <alignment horizontal="center" vertical="center"/>
    </xf>
    <xf numFmtId="0" fontId="14" fillId="0" borderId="23" xfId="0" applyFont="1" applyBorder="1" applyAlignment="1">
      <alignment horizontal="center" vertical="center"/>
    </xf>
    <xf numFmtId="44" fontId="14" fillId="0" borderId="24" xfId="0" applyNumberFormat="1" applyFont="1" applyBorder="1" applyAlignment="1">
      <alignment horizontal="center" vertical="center"/>
    </xf>
    <xf numFmtId="0" fontId="10" fillId="0" borderId="34" xfId="3" applyNumberFormat="1" applyFont="1" applyBorder="1" applyAlignment="1">
      <alignment horizontal="center"/>
    </xf>
    <xf numFmtId="0" fontId="10" fillId="0" borderId="37" xfId="3" applyNumberFormat="1" applyFont="1" applyBorder="1" applyAlignment="1">
      <alignment horizontal="center"/>
    </xf>
    <xf numFmtId="44" fontId="14" fillId="0" borderId="0" xfId="3" applyFont="1" applyBorder="1" applyAlignment="1">
      <alignment horizontal="center"/>
    </xf>
    <xf numFmtId="167" fontId="14" fillId="0" borderId="0" xfId="0" applyNumberFormat="1" applyFont="1" applyBorder="1" applyAlignment="1">
      <alignment horizontal="center"/>
    </xf>
    <xf numFmtId="0" fontId="14" fillId="0" borderId="0" xfId="0" applyFont="1" applyBorder="1" applyAlignment="1">
      <alignment horizontal="right"/>
    </xf>
    <xf numFmtId="0" fontId="42" fillId="0" borderId="0" xfId="0" applyFont="1" applyAlignment="1">
      <alignment horizontal="center" vertical="top" wrapText="1"/>
    </xf>
    <xf numFmtId="0" fontId="40" fillId="0" borderId="0" xfId="0" applyFont="1" applyBorder="1" applyAlignment="1">
      <alignment horizontal="center"/>
    </xf>
    <xf numFmtId="44" fontId="41" fillId="0" borderId="0" xfId="0" applyNumberFormat="1" applyFont="1" applyAlignment="1">
      <alignment horizontal="center" vertical="justify"/>
    </xf>
    <xf numFmtId="176" fontId="37" fillId="0" borderId="38" xfId="0" applyNumberFormat="1" applyFont="1" applyBorder="1" applyAlignment="1">
      <alignment horizontal="center"/>
    </xf>
    <xf numFmtId="0" fontId="37" fillId="0" borderId="12" xfId="0" applyFont="1" applyBorder="1" applyAlignment="1">
      <alignment horizontal="center"/>
    </xf>
    <xf numFmtId="0" fontId="37" fillId="0" borderId="13" xfId="0" applyFont="1" applyBorder="1" applyAlignment="1">
      <alignment horizontal="center"/>
    </xf>
    <xf numFmtId="44" fontId="14" fillId="16" borderId="10" xfId="3" applyFont="1" applyFill="1" applyBorder="1" applyAlignment="1">
      <alignment horizontal="center" vertical="center"/>
    </xf>
    <xf numFmtId="44" fontId="10" fillId="0" borderId="35" xfId="3" applyFont="1" applyBorder="1" applyAlignment="1">
      <alignment horizontal="center"/>
    </xf>
    <xf numFmtId="44" fontId="10" fillId="0" borderId="36" xfId="3" applyFont="1" applyBorder="1" applyAlignment="1">
      <alignment horizontal="center"/>
    </xf>
    <xf numFmtId="0" fontId="10" fillId="0" borderId="38" xfId="0" applyFont="1" applyBorder="1" applyAlignment="1">
      <alignment horizontal="center"/>
    </xf>
    <xf numFmtId="0" fontId="10" fillId="0" borderId="12" xfId="0" applyFont="1" applyBorder="1" applyAlignment="1">
      <alignment horizontal="center"/>
    </xf>
    <xf numFmtId="0" fontId="10" fillId="0" borderId="13" xfId="0" applyFont="1" applyBorder="1" applyAlignment="1">
      <alignment horizontal="center"/>
    </xf>
    <xf numFmtId="0" fontId="28" fillId="0" borderId="11" xfId="0" applyFont="1" applyBorder="1" applyAlignment="1">
      <alignment horizontal="center"/>
    </xf>
    <xf numFmtId="0" fontId="28" fillId="0" borderId="13" xfId="0" applyFont="1" applyBorder="1" applyAlignment="1">
      <alignment horizontal="center"/>
    </xf>
    <xf numFmtId="44" fontId="10" fillId="0" borderId="11" xfId="3" applyFont="1" applyBorder="1" applyAlignment="1">
      <alignment horizontal="center"/>
    </xf>
    <xf numFmtId="44" fontId="10" fillId="0" borderId="39" xfId="3" applyFont="1" applyBorder="1" applyAlignment="1">
      <alignment horizontal="center"/>
    </xf>
    <xf numFmtId="0" fontId="10" fillId="0" borderId="28" xfId="0" applyFont="1" applyBorder="1" applyAlignment="1">
      <alignment horizontal="center"/>
    </xf>
    <xf numFmtId="0" fontId="10" fillId="0" borderId="40" xfId="0" applyFont="1" applyBorder="1" applyAlignment="1">
      <alignment horizontal="center"/>
    </xf>
    <xf numFmtId="0" fontId="10" fillId="0" borderId="29" xfId="0" applyFont="1" applyBorder="1" applyAlignment="1">
      <alignment horizontal="center"/>
    </xf>
    <xf numFmtId="0" fontId="28" fillId="0" borderId="35" xfId="0" applyFont="1" applyBorder="1" applyAlignment="1">
      <alignment horizontal="center"/>
    </xf>
    <xf numFmtId="0" fontId="28" fillId="0" borderId="29" xfId="0" applyFont="1" applyBorder="1" applyAlignment="1">
      <alignment horizontal="center"/>
    </xf>
    <xf numFmtId="44" fontId="20" fillId="0" borderId="11" xfId="3" applyFont="1" applyBorder="1" applyAlignment="1">
      <alignment horizontal="center"/>
    </xf>
    <xf numFmtId="44" fontId="20" fillId="0" borderId="39" xfId="3" applyFont="1" applyBorder="1" applyAlignment="1">
      <alignment horizontal="center"/>
    </xf>
    <xf numFmtId="0" fontId="14" fillId="0" borderId="0" xfId="0" applyFont="1" applyFill="1" applyAlignment="1">
      <alignment horizontal="left" vertical="center"/>
    </xf>
    <xf numFmtId="0" fontId="40" fillId="0" borderId="0" xfId="0" applyFont="1" applyBorder="1" applyAlignment="1">
      <alignment horizontal="center" vertical="justify"/>
    </xf>
    <xf numFmtId="0" fontId="63" fillId="0" borderId="32" xfId="5" applyFont="1" applyBorder="1" applyAlignment="1">
      <alignment horizontal="right" vertic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6" fillId="13" borderId="0" xfId="0" applyFont="1" applyFill="1" applyAlignment="1">
      <alignment horizontal="center"/>
    </xf>
    <xf numFmtId="4" fontId="1" fillId="7" borderId="0" xfId="2" applyNumberFormat="1" applyFill="1" applyBorder="1" applyAlignment="1">
      <alignment horizontal="center"/>
    </xf>
    <xf numFmtId="4" fontId="1" fillId="14" borderId="2" xfId="2" applyNumberFormat="1" applyFill="1" applyBorder="1" applyAlignment="1">
      <alignment horizontal="center"/>
    </xf>
    <xf numFmtId="44" fontId="9" fillId="0" borderId="41" xfId="3" applyFont="1" applyBorder="1" applyAlignment="1">
      <alignment horizontal="center"/>
    </xf>
    <xf numFmtId="44" fontId="10" fillId="0" borderId="0" xfId="3" applyFont="1" applyBorder="1" applyAlignment="1">
      <alignment horizontal="center"/>
    </xf>
    <xf numFmtId="44" fontId="10" fillId="0" borderId="41" xfId="3" applyFont="1" applyBorder="1" applyAlignment="1">
      <alignment horizontal="center"/>
    </xf>
  </cellXfs>
  <cellStyles count="6">
    <cellStyle name="60% - Accent1" xfId="1" builtinId="32"/>
    <cellStyle name="Comma" xfId="2" builtinId="3"/>
    <cellStyle name="Currency" xfId="3" builtinId="4"/>
    <cellStyle name="Heading 2" xfId="5" builtinId="17"/>
    <cellStyle name="Normal" xfId="0" builtinId="0"/>
    <cellStyle name="Title" xfId="4"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checked="Checked"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checked="Checked" lockText="1"/>
</file>

<file path=xl/ctrlProps/ctrlProp6.xml><?xml version="1.0" encoding="utf-8"?>
<formControlPr xmlns="http://schemas.microsoft.com/office/spreadsheetml/2009/9/main" objectType="CheckBox" checked="Checked" lockText="1"/>
</file>

<file path=xl/ctrlProps/ctrlProp7.xml><?xml version="1.0" encoding="utf-8"?>
<formControlPr xmlns="http://schemas.microsoft.com/office/spreadsheetml/2009/9/main" objectType="CheckBox" checked="Checked"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checked="Checked" lockText="1"/>
</file>

<file path=xl/ctrlProps/ctrlProp10.xml><?xml version="1.0" encoding="utf-8"?>
<formControlPr xmlns="http://schemas.microsoft.com/office/spreadsheetml/2009/9/main" objectType="CheckBox" checked="Checked"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checked="Checked" lockText="1"/>
</file>

<file path=xl/ctrlProps/ctrlProp13.xml><?xml version="1.0" encoding="utf-8"?>
<formControlPr xmlns="http://schemas.microsoft.com/office/spreadsheetml/2009/9/main" objectType="CheckBox" checked="Checked" lockText="1"/>
</file>

<file path=xl/ctrlProps/ctrlProp14.xml><?xml version="1.0" encoding="utf-8"?>
<formControlPr xmlns="http://schemas.microsoft.com/office/spreadsheetml/2009/9/main" objectType="CheckBox" checked="Checked" lockText="1"/>
</file>

<file path=xl/ctrlProps/ctrlProp15.xml><?xml version="1.0" encoding="utf-8"?>
<formControlPr xmlns="http://schemas.microsoft.com/office/spreadsheetml/2009/9/main" objectType="CheckBox" checked="Checked" lockText="1"/>
</file>

<file path=xl/ctrlProps/ctrlProp16.xml><?xml version="1.0" encoding="utf-8"?>
<formControlPr xmlns="http://schemas.microsoft.com/office/spreadsheetml/2009/9/main" objectType="CheckBox" checked="Checked"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checked="Checked" lockText="1"/>
</file>

<file path=xl/ctrlProps/ctrlProp21.xml><?xml version="1.0" encoding="utf-8"?>
<formControlPr xmlns="http://schemas.microsoft.com/office/spreadsheetml/2009/9/main" objectType="CheckBox" checked="Checked" lockText="1"/>
</file>

<file path=xl/ctrlProps/ctrlProp22.xml><?xml version="1.0" encoding="utf-8"?>
<formControlPr xmlns="http://schemas.microsoft.com/office/spreadsheetml/2009/9/main" objectType="CheckBox" checked="Checked" lockText="1"/>
</file>

<file path=xl/ctrlProps/ctrlProp23.xml><?xml version="1.0" encoding="utf-8"?>
<formControlPr xmlns="http://schemas.microsoft.com/office/spreadsheetml/2009/9/main" objectType="CheckBox" checked="Checked" lockText="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checked="Checked"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checked="Checked" lockText="1"/>
</file>

<file path=xl/ctrlProps/ctrlProp28.xml><?xml version="1.0" encoding="utf-8"?>
<formControlPr xmlns="http://schemas.microsoft.com/office/spreadsheetml/2009/9/main" objectType="CheckBox" checked="Checked" lockText="1"/>
</file>

<file path=xl/ctrlProps/ctrlProp29.xml><?xml version="1.0" encoding="utf-8"?>
<formControlPr xmlns="http://schemas.microsoft.com/office/spreadsheetml/2009/9/main" objectType="CheckBox" checked="Checked" lockText="1"/>
</file>

<file path=xl/ctrlProps/ctrlProp30.xml><?xml version="1.0" encoding="utf-8"?>
<formControlPr xmlns="http://schemas.microsoft.com/office/spreadsheetml/2009/9/main" objectType="CheckBox" checked="Checked"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266700</xdr:colOff>
          <xdr:row>57</xdr:row>
          <xdr:rowOff>0</xdr:rowOff>
        </xdr:from>
        <xdr:to>
          <xdr:col>4</xdr:col>
          <xdr:colOff>133350</xdr:colOff>
          <xdr:row>58</xdr:row>
          <xdr:rowOff>28575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57</xdr:row>
          <xdr:rowOff>171450</xdr:rowOff>
        </xdr:from>
        <xdr:to>
          <xdr:col>4</xdr:col>
          <xdr:colOff>123825</xdr:colOff>
          <xdr:row>59</xdr:row>
          <xdr:rowOff>38100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58</xdr:row>
          <xdr:rowOff>161925</xdr:rowOff>
        </xdr:from>
        <xdr:to>
          <xdr:col>4</xdr:col>
          <xdr:colOff>133350</xdr:colOff>
          <xdr:row>60</xdr:row>
          <xdr:rowOff>28575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59</xdr:row>
          <xdr:rowOff>161925</xdr:rowOff>
        </xdr:from>
        <xdr:to>
          <xdr:col>4</xdr:col>
          <xdr:colOff>133350</xdr:colOff>
          <xdr:row>61</xdr:row>
          <xdr:rowOff>38100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60</xdr:row>
          <xdr:rowOff>152400</xdr:rowOff>
        </xdr:from>
        <xdr:to>
          <xdr:col>4</xdr:col>
          <xdr:colOff>133350</xdr:colOff>
          <xdr:row>62</xdr:row>
          <xdr:rowOff>28575</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61</xdr:row>
          <xdr:rowOff>152400</xdr:rowOff>
        </xdr:from>
        <xdr:to>
          <xdr:col>4</xdr:col>
          <xdr:colOff>133350</xdr:colOff>
          <xdr:row>63</xdr:row>
          <xdr:rowOff>19050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276225</xdr:colOff>
          <xdr:row>62</xdr:row>
          <xdr:rowOff>161925</xdr:rowOff>
        </xdr:from>
        <xdr:to>
          <xdr:col>4</xdr:col>
          <xdr:colOff>142875</xdr:colOff>
          <xdr:row>64</xdr:row>
          <xdr:rowOff>28575</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000-000007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63</xdr:row>
          <xdr:rowOff>152400</xdr:rowOff>
        </xdr:from>
        <xdr:to>
          <xdr:col>4</xdr:col>
          <xdr:colOff>133350</xdr:colOff>
          <xdr:row>65</xdr:row>
          <xdr:rowOff>38100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266700</xdr:colOff>
          <xdr:row>65</xdr:row>
          <xdr:rowOff>152400</xdr:rowOff>
        </xdr:from>
        <xdr:to>
          <xdr:col>4</xdr:col>
          <xdr:colOff>133350</xdr:colOff>
          <xdr:row>67</xdr:row>
          <xdr:rowOff>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000-000009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65</xdr:row>
          <xdr:rowOff>0</xdr:rowOff>
        </xdr:from>
        <xdr:to>
          <xdr:col>16</xdr:col>
          <xdr:colOff>257175</xdr:colOff>
          <xdr:row>66</xdr:row>
          <xdr:rowOff>28575</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000-00000F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66</xdr:row>
          <xdr:rowOff>0</xdr:rowOff>
        </xdr:from>
        <xdr:to>
          <xdr:col>16</xdr:col>
          <xdr:colOff>257175</xdr:colOff>
          <xdr:row>67</xdr:row>
          <xdr:rowOff>19050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000-000011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57</xdr:row>
          <xdr:rowOff>0</xdr:rowOff>
        </xdr:from>
        <xdr:to>
          <xdr:col>16</xdr:col>
          <xdr:colOff>257175</xdr:colOff>
          <xdr:row>58</xdr:row>
          <xdr:rowOff>19050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57</xdr:row>
          <xdr:rowOff>161925</xdr:rowOff>
        </xdr:from>
        <xdr:to>
          <xdr:col>16</xdr:col>
          <xdr:colOff>257175</xdr:colOff>
          <xdr:row>59</xdr:row>
          <xdr:rowOff>28575</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000-000014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58</xdr:row>
          <xdr:rowOff>152400</xdr:rowOff>
        </xdr:from>
        <xdr:to>
          <xdr:col>16</xdr:col>
          <xdr:colOff>257175</xdr:colOff>
          <xdr:row>60</xdr:row>
          <xdr:rowOff>28575</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000-000015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59</xdr:row>
          <xdr:rowOff>161925</xdr:rowOff>
        </xdr:from>
        <xdr:to>
          <xdr:col>16</xdr:col>
          <xdr:colOff>257175</xdr:colOff>
          <xdr:row>61</xdr:row>
          <xdr:rowOff>38100</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000-000016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60</xdr:row>
          <xdr:rowOff>161925</xdr:rowOff>
        </xdr:from>
        <xdr:to>
          <xdr:col>16</xdr:col>
          <xdr:colOff>257175</xdr:colOff>
          <xdr:row>62</xdr:row>
          <xdr:rowOff>28575</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000-000017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61</xdr:row>
          <xdr:rowOff>161925</xdr:rowOff>
        </xdr:from>
        <xdr:to>
          <xdr:col>16</xdr:col>
          <xdr:colOff>257175</xdr:colOff>
          <xdr:row>63</xdr:row>
          <xdr:rowOff>28575</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000-000018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62</xdr:row>
          <xdr:rowOff>161925</xdr:rowOff>
        </xdr:from>
        <xdr:to>
          <xdr:col>16</xdr:col>
          <xdr:colOff>257175</xdr:colOff>
          <xdr:row>64</xdr:row>
          <xdr:rowOff>38100</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000-000019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63</xdr:row>
          <xdr:rowOff>152400</xdr:rowOff>
        </xdr:from>
        <xdr:to>
          <xdr:col>16</xdr:col>
          <xdr:colOff>257175</xdr:colOff>
          <xdr:row>65</xdr:row>
          <xdr:rowOff>38100</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000-00001A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56</xdr:row>
          <xdr:rowOff>171450</xdr:rowOff>
        </xdr:from>
        <xdr:to>
          <xdr:col>11</xdr:col>
          <xdr:colOff>114300</xdr:colOff>
          <xdr:row>58</xdr:row>
          <xdr:rowOff>28575</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000-00001C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57</xdr:row>
          <xdr:rowOff>161925</xdr:rowOff>
        </xdr:from>
        <xdr:to>
          <xdr:col>11</xdr:col>
          <xdr:colOff>114300</xdr:colOff>
          <xdr:row>59</xdr:row>
          <xdr:rowOff>19050</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000-00001D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58</xdr:row>
          <xdr:rowOff>152400</xdr:rowOff>
        </xdr:from>
        <xdr:to>
          <xdr:col>11</xdr:col>
          <xdr:colOff>114300</xdr:colOff>
          <xdr:row>60</xdr:row>
          <xdr:rowOff>28575</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000-00001E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59</xdr:row>
          <xdr:rowOff>152400</xdr:rowOff>
        </xdr:from>
        <xdr:to>
          <xdr:col>11</xdr:col>
          <xdr:colOff>114300</xdr:colOff>
          <xdr:row>61</xdr:row>
          <xdr:rowOff>28575</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000-00001F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60</xdr:row>
          <xdr:rowOff>161925</xdr:rowOff>
        </xdr:from>
        <xdr:to>
          <xdr:col>11</xdr:col>
          <xdr:colOff>114300</xdr:colOff>
          <xdr:row>62</xdr:row>
          <xdr:rowOff>28575</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000-000020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61</xdr:row>
          <xdr:rowOff>161925</xdr:rowOff>
        </xdr:from>
        <xdr:to>
          <xdr:col>11</xdr:col>
          <xdr:colOff>114300</xdr:colOff>
          <xdr:row>63</xdr:row>
          <xdr:rowOff>38100</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000-00002110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257175</xdr:colOff>
          <xdr:row>64</xdr:row>
          <xdr:rowOff>152400</xdr:rowOff>
        </xdr:from>
        <xdr:to>
          <xdr:col>4</xdr:col>
          <xdr:colOff>123825</xdr:colOff>
          <xdr:row>66</xdr:row>
          <xdr:rowOff>9525</xdr:rowOff>
        </xdr:to>
        <xdr:sp macro="" textlink="">
          <xdr:nvSpPr>
            <xdr:cNvPr id="6004" name="Check Box 1908" hidden="1">
              <a:extLst>
                <a:ext uri="{63B3BB69-23CF-44E3-9099-C40C66FF867C}">
                  <a14:compatExt spid="_x0000_s6004"/>
                </a:ext>
                <a:ext uri="{FF2B5EF4-FFF2-40B4-BE49-F238E27FC236}">
                  <a16:creationId xmlns:a16="http://schemas.microsoft.com/office/drawing/2014/main" id="{00000000-0008-0000-0000-000074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333375</xdr:colOff>
          <xdr:row>66</xdr:row>
          <xdr:rowOff>161925</xdr:rowOff>
        </xdr:from>
        <xdr:to>
          <xdr:col>16</xdr:col>
          <xdr:colOff>257175</xdr:colOff>
          <xdr:row>68</xdr:row>
          <xdr:rowOff>38100</xdr:rowOff>
        </xdr:to>
        <xdr:sp macro="" textlink="">
          <xdr:nvSpPr>
            <xdr:cNvPr id="6006" name="Check Box 1910" hidden="1">
              <a:extLst>
                <a:ext uri="{63B3BB69-23CF-44E3-9099-C40C66FF867C}">
                  <a14:compatExt spid="_x0000_s6006"/>
                </a:ext>
                <a:ext uri="{FF2B5EF4-FFF2-40B4-BE49-F238E27FC236}">
                  <a16:creationId xmlns:a16="http://schemas.microsoft.com/office/drawing/2014/main" id="{00000000-0008-0000-0000-000076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63</xdr:row>
          <xdr:rowOff>152400</xdr:rowOff>
        </xdr:from>
        <xdr:to>
          <xdr:col>11</xdr:col>
          <xdr:colOff>114300</xdr:colOff>
          <xdr:row>65</xdr:row>
          <xdr:rowOff>38100</xdr:rowOff>
        </xdr:to>
        <xdr:sp macro="" textlink="">
          <xdr:nvSpPr>
            <xdr:cNvPr id="6014" name="Check Box 1918" hidden="1">
              <a:extLst>
                <a:ext uri="{63B3BB69-23CF-44E3-9099-C40C66FF867C}">
                  <a14:compatExt spid="_x0000_s6014"/>
                </a:ext>
                <a:ext uri="{FF2B5EF4-FFF2-40B4-BE49-F238E27FC236}">
                  <a16:creationId xmlns:a16="http://schemas.microsoft.com/office/drawing/2014/main" id="{00000000-0008-0000-0000-00007E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62</xdr:row>
          <xdr:rowOff>161925</xdr:rowOff>
        </xdr:from>
        <xdr:to>
          <xdr:col>11</xdr:col>
          <xdr:colOff>114300</xdr:colOff>
          <xdr:row>64</xdr:row>
          <xdr:rowOff>38100</xdr:rowOff>
        </xdr:to>
        <xdr:sp macro="" textlink="">
          <xdr:nvSpPr>
            <xdr:cNvPr id="6015" name="Check Box 1919" hidden="1">
              <a:extLst>
                <a:ext uri="{63B3BB69-23CF-44E3-9099-C40C66FF867C}">
                  <a14:compatExt spid="_x0000_s6015"/>
                </a:ext>
                <a:ext uri="{FF2B5EF4-FFF2-40B4-BE49-F238E27FC236}">
                  <a16:creationId xmlns:a16="http://schemas.microsoft.com/office/drawing/2014/main" id="{00000000-0008-0000-0000-00007F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65</xdr:row>
          <xdr:rowOff>161925</xdr:rowOff>
        </xdr:from>
        <xdr:to>
          <xdr:col>11</xdr:col>
          <xdr:colOff>114300</xdr:colOff>
          <xdr:row>67</xdr:row>
          <xdr:rowOff>19050</xdr:rowOff>
        </xdr:to>
        <xdr:sp macro="" textlink="">
          <xdr:nvSpPr>
            <xdr:cNvPr id="6016" name="Check Box 1920" hidden="1">
              <a:extLst>
                <a:ext uri="{63B3BB69-23CF-44E3-9099-C40C66FF867C}">
                  <a14:compatExt spid="_x0000_s6016"/>
                </a:ext>
                <a:ext uri="{FF2B5EF4-FFF2-40B4-BE49-F238E27FC236}">
                  <a16:creationId xmlns:a16="http://schemas.microsoft.com/office/drawing/2014/main" id="{00000000-0008-0000-0000-000080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65</xdr:row>
          <xdr:rowOff>0</xdr:rowOff>
        </xdr:from>
        <xdr:to>
          <xdr:col>11</xdr:col>
          <xdr:colOff>114300</xdr:colOff>
          <xdr:row>66</xdr:row>
          <xdr:rowOff>28575</xdr:rowOff>
        </xdr:to>
        <xdr:sp macro="" textlink="">
          <xdr:nvSpPr>
            <xdr:cNvPr id="6017" name="Check Box 1921" hidden="1">
              <a:extLst>
                <a:ext uri="{63B3BB69-23CF-44E3-9099-C40C66FF867C}">
                  <a14:compatExt spid="_x0000_s6017"/>
                </a:ext>
                <a:ext uri="{FF2B5EF4-FFF2-40B4-BE49-F238E27FC236}">
                  <a16:creationId xmlns:a16="http://schemas.microsoft.com/office/drawing/2014/main" id="{00000000-0008-0000-0000-000081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66</xdr:row>
          <xdr:rowOff>142875</xdr:rowOff>
        </xdr:from>
        <xdr:to>
          <xdr:col>11</xdr:col>
          <xdr:colOff>114300</xdr:colOff>
          <xdr:row>68</xdr:row>
          <xdr:rowOff>19050</xdr:rowOff>
        </xdr:to>
        <xdr:sp macro="" textlink="">
          <xdr:nvSpPr>
            <xdr:cNvPr id="6018" name="Check Box 1922" hidden="1">
              <a:extLst>
                <a:ext uri="{63B3BB69-23CF-44E3-9099-C40C66FF867C}">
                  <a14:compatExt spid="_x0000_s6018"/>
                </a:ext>
                <a:ext uri="{FF2B5EF4-FFF2-40B4-BE49-F238E27FC236}">
                  <a16:creationId xmlns:a16="http://schemas.microsoft.com/office/drawing/2014/main" id="{00000000-0008-0000-0000-000082170000}"/>
                </a:ext>
              </a:extLst>
            </xdr:cNvPr>
            <xdr:cNvSpPr/>
          </xdr:nvSpPr>
          <xdr:spPr bwMode="auto">
            <a:xfrm>
              <a:off x="0" y="0"/>
              <a:ext cx="0" cy="0"/>
            </a:xfrm>
            <a:prstGeom prst="rect">
              <a:avLst/>
            </a:prstGeom>
            <a:noFill/>
            <a:ln>
              <a:noFill/>
            </a:ln>
            <a:extLst>
              <a:ext uri="{909E8E84-426E-40DD-AFC4-6F175D3DCCD1}">
                <a14:hiddenFill>
                  <a:solidFill>
                    <a:srgbClr val="0000FF" mc:Ignorable="a14" a14:legacySpreadsheetColorIndex="12"/>
                  </a:solidFill>
                </a14:hiddenFill>
              </a:ext>
              <a:ext uri="{91240B29-F687-4F45-9708-019B960494DF}">
                <a14:hiddenLine w="0">
                  <a:solidFill>
                    <a:srgbClr val="0000FF" mc:Ignorable="a14" a14:legacySpreadsheetColorIndex="12"/>
                  </a:solidFill>
                  <a:miter lim="800000"/>
                  <a:headEnd/>
                  <a:tailEnd/>
                </a14:hiddenLine>
              </a:ext>
            </a:extLst>
          </xdr:spPr>
        </xdr:sp>
        <xdr:clientData/>
      </xdr:twoCellAnchor>
    </mc:Choice>
    <mc:Fallback/>
  </mc:AlternateContent>
  <xdr:twoCellAnchor>
    <xdr:from>
      <xdr:col>12</xdr:col>
      <xdr:colOff>203640</xdr:colOff>
      <xdr:row>78</xdr:row>
      <xdr:rowOff>39456</xdr:rowOff>
    </xdr:from>
    <xdr:to>
      <xdr:col>14</xdr:col>
      <xdr:colOff>13141</xdr:colOff>
      <xdr:row>81</xdr:row>
      <xdr:rowOff>46997</xdr:rowOff>
    </xdr:to>
    <xdr:sp macro="" textlink="">
      <xdr:nvSpPr>
        <xdr:cNvPr id="16" name="5-Point Star 15">
          <a:extLst>
            <a:ext uri="{FF2B5EF4-FFF2-40B4-BE49-F238E27FC236}">
              <a16:creationId xmlns:a16="http://schemas.microsoft.com/office/drawing/2014/main" id="{00000000-0008-0000-0000-000010000000}"/>
            </a:ext>
          </a:extLst>
        </xdr:cNvPr>
        <xdr:cNvSpPr/>
      </xdr:nvSpPr>
      <xdr:spPr>
        <a:xfrm>
          <a:off x="4725508" y="13339364"/>
          <a:ext cx="571501" cy="488804"/>
        </a:xfrm>
        <a:prstGeom prst="star5">
          <a:avLst/>
        </a:prstGeom>
        <a:noFill/>
        <a:ln>
          <a:solidFill>
            <a:schemeClr val="tx2"/>
          </a:solidFill>
        </a:ln>
      </xdr:spPr>
      <xdr:style>
        <a:lnRef idx="2">
          <a:schemeClr val="accent4"/>
        </a:lnRef>
        <a:fillRef idx="1">
          <a:schemeClr val="lt1"/>
        </a:fillRef>
        <a:effectRef idx="0">
          <a:schemeClr val="accent4"/>
        </a:effectRef>
        <a:fontRef idx="minor">
          <a:schemeClr val="dk1"/>
        </a:fontRef>
      </xdr:style>
      <xdr:txBody>
        <a:bodyPr rtlCol="0" anchor="ctr"/>
        <a:lstStyle/>
        <a:p>
          <a:endParaRPr lang="en-US"/>
        </a:p>
      </xdr:txBody>
    </xdr:sp>
    <xdr:clientData/>
  </xdr:twoCellAnchor>
  <xdr:twoCellAnchor editAs="oneCell">
    <xdr:from>
      <xdr:col>0</xdr:col>
      <xdr:colOff>123825</xdr:colOff>
      <xdr:row>108</xdr:row>
      <xdr:rowOff>180975</xdr:rowOff>
    </xdr:from>
    <xdr:to>
      <xdr:col>3</xdr:col>
      <xdr:colOff>219075</xdr:colOff>
      <xdr:row>116</xdr:row>
      <xdr:rowOff>161925</xdr:rowOff>
    </xdr:to>
    <xdr:pic>
      <xdr:nvPicPr>
        <xdr:cNvPr id="6480" name="1 Imagen">
          <a:extLst>
            <a:ext uri="{FF2B5EF4-FFF2-40B4-BE49-F238E27FC236}">
              <a16:creationId xmlns:a16="http://schemas.microsoft.com/office/drawing/2014/main" id="{00000000-0008-0000-0000-00005019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352425</xdr:colOff>
      <xdr:row>108</xdr:row>
      <xdr:rowOff>171450</xdr:rowOff>
    </xdr:from>
    <xdr:to>
      <xdr:col>6</xdr:col>
      <xdr:colOff>285750</xdr:colOff>
      <xdr:row>116</xdr:row>
      <xdr:rowOff>161925</xdr:rowOff>
    </xdr:to>
    <xdr:pic>
      <xdr:nvPicPr>
        <xdr:cNvPr id="6481" name="2 Imagen">
          <a:extLst>
            <a:ext uri="{FF2B5EF4-FFF2-40B4-BE49-F238E27FC236}">
              <a16:creationId xmlns:a16="http://schemas.microsoft.com/office/drawing/2014/main" id="{00000000-0008-0000-0000-00005119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90650" y="19078575"/>
          <a:ext cx="1133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xdr:colOff>
      <xdr:row>108</xdr:row>
      <xdr:rowOff>180975</xdr:rowOff>
    </xdr:from>
    <xdr:to>
      <xdr:col>10</xdr:col>
      <xdr:colOff>19050</xdr:colOff>
      <xdr:row>116</xdr:row>
      <xdr:rowOff>161925</xdr:rowOff>
    </xdr:to>
    <xdr:pic>
      <xdr:nvPicPr>
        <xdr:cNvPr id="6482" name="3 Imagen">
          <a:extLst>
            <a:ext uri="{FF2B5EF4-FFF2-40B4-BE49-F238E27FC236}">
              <a16:creationId xmlns:a16="http://schemas.microsoft.com/office/drawing/2014/main" id="{00000000-0008-0000-0000-00005219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7950"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114300</xdr:colOff>
      <xdr:row>108</xdr:row>
      <xdr:rowOff>180975</xdr:rowOff>
    </xdr:from>
    <xdr:to>
      <xdr:col>13</xdr:col>
      <xdr:colOff>104775</xdr:colOff>
      <xdr:row>116</xdr:row>
      <xdr:rowOff>161925</xdr:rowOff>
    </xdr:to>
    <xdr:pic>
      <xdr:nvPicPr>
        <xdr:cNvPr id="6483" name="4 Imagen">
          <a:extLst>
            <a:ext uri="{FF2B5EF4-FFF2-40B4-BE49-F238E27FC236}">
              <a16:creationId xmlns:a16="http://schemas.microsoft.com/office/drawing/2014/main" id="{00000000-0008-0000-0000-00005319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876675" y="190881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314325</xdr:colOff>
      <xdr:row>108</xdr:row>
      <xdr:rowOff>142875</xdr:rowOff>
    </xdr:from>
    <xdr:to>
      <xdr:col>16</xdr:col>
      <xdr:colOff>304800</xdr:colOff>
      <xdr:row>116</xdr:row>
      <xdr:rowOff>133350</xdr:rowOff>
    </xdr:to>
    <xdr:pic>
      <xdr:nvPicPr>
        <xdr:cNvPr id="6484" name="5 Imagen">
          <a:extLst>
            <a:ext uri="{FF2B5EF4-FFF2-40B4-BE49-F238E27FC236}">
              <a16:creationId xmlns:a16="http://schemas.microsoft.com/office/drawing/2014/main" id="{00000000-0008-0000-0000-00005419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219700" y="19050000"/>
          <a:ext cx="1133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114300</xdr:colOff>
      <xdr:row>117</xdr:row>
      <xdr:rowOff>104775</xdr:rowOff>
    </xdr:from>
    <xdr:to>
      <xdr:col>3</xdr:col>
      <xdr:colOff>209550</xdr:colOff>
      <xdr:row>125</xdr:row>
      <xdr:rowOff>85725</xdr:rowOff>
    </xdr:to>
    <xdr:pic>
      <xdr:nvPicPr>
        <xdr:cNvPr id="6485" name="6 Imagen">
          <a:extLst>
            <a:ext uri="{FF2B5EF4-FFF2-40B4-BE49-F238E27FC236}">
              <a16:creationId xmlns:a16="http://schemas.microsoft.com/office/drawing/2014/main" id="{00000000-0008-0000-0000-00005519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14300" y="20726400"/>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342900</xdr:colOff>
      <xdr:row>117</xdr:row>
      <xdr:rowOff>76200</xdr:rowOff>
    </xdr:from>
    <xdr:to>
      <xdr:col>6</xdr:col>
      <xdr:colOff>276225</xdr:colOff>
      <xdr:row>125</xdr:row>
      <xdr:rowOff>57150</xdr:rowOff>
    </xdr:to>
    <xdr:pic>
      <xdr:nvPicPr>
        <xdr:cNvPr id="6486" name="7 Imagen">
          <a:extLst>
            <a:ext uri="{FF2B5EF4-FFF2-40B4-BE49-F238E27FC236}">
              <a16:creationId xmlns:a16="http://schemas.microsoft.com/office/drawing/2014/main" id="{00000000-0008-0000-0000-00005619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381125" y="20697825"/>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28575</xdr:colOff>
      <xdr:row>117</xdr:row>
      <xdr:rowOff>66675</xdr:rowOff>
    </xdr:from>
    <xdr:to>
      <xdr:col>10</xdr:col>
      <xdr:colOff>9525</xdr:colOff>
      <xdr:row>125</xdr:row>
      <xdr:rowOff>47625</xdr:rowOff>
    </xdr:to>
    <xdr:pic>
      <xdr:nvPicPr>
        <xdr:cNvPr id="6487" name="8 Imagen">
          <a:extLst>
            <a:ext uri="{FF2B5EF4-FFF2-40B4-BE49-F238E27FC236}">
              <a16:creationId xmlns:a16="http://schemas.microsoft.com/office/drawing/2014/main" id="{00000000-0008-0000-0000-00005719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647950" y="20688300"/>
          <a:ext cx="1123950"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152400</xdr:colOff>
      <xdr:row>117</xdr:row>
      <xdr:rowOff>76200</xdr:rowOff>
    </xdr:from>
    <xdr:to>
      <xdr:col>13</xdr:col>
      <xdr:colOff>142875</xdr:colOff>
      <xdr:row>125</xdr:row>
      <xdr:rowOff>57150</xdr:rowOff>
    </xdr:to>
    <xdr:pic>
      <xdr:nvPicPr>
        <xdr:cNvPr id="6488" name="9 Imagen">
          <a:extLst>
            <a:ext uri="{FF2B5EF4-FFF2-40B4-BE49-F238E27FC236}">
              <a16:creationId xmlns:a16="http://schemas.microsoft.com/office/drawing/2014/main" id="{00000000-0008-0000-0000-0000581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914775" y="20697825"/>
          <a:ext cx="1133475" cy="1504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180975</xdr:colOff>
      <xdr:row>126</xdr:row>
      <xdr:rowOff>85725</xdr:rowOff>
    </xdr:from>
    <xdr:to>
      <xdr:col>4</xdr:col>
      <xdr:colOff>219075</xdr:colOff>
      <xdr:row>132</xdr:row>
      <xdr:rowOff>152400</xdr:rowOff>
    </xdr:to>
    <xdr:pic>
      <xdr:nvPicPr>
        <xdr:cNvPr id="6489" name="10 Imagen">
          <a:extLst>
            <a:ext uri="{FF2B5EF4-FFF2-40B4-BE49-F238E27FC236}">
              <a16:creationId xmlns:a16="http://schemas.microsoft.com/office/drawing/2014/main" id="{00000000-0008-0000-0000-00005919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80975" y="22421850"/>
          <a:ext cx="1514475"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cynthia\catastro\FORMATOAVALUOCATASTR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ALUO"/>
      <sheetName val="T.CONST"/>
      <sheetName val="T. TERRENO"/>
      <sheetName val="Traductor"/>
      <sheetName val="AVALUO (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7"/>
  <sheetViews>
    <sheetView tabSelected="1" topLeftCell="A167" zoomScale="130" zoomScaleNormal="130" zoomScalePageLayoutView="150" workbookViewId="0">
      <selection activeCell="A226" sqref="A226:D226"/>
    </sheetView>
  </sheetViews>
  <sheetFormatPr defaultColWidth="11.42578125" defaultRowHeight="12.75" x14ac:dyDescent="0.2"/>
  <cols>
    <col min="1" max="1" width="2.85546875" style="63" customWidth="1"/>
    <col min="2" max="2" width="5.7109375" style="166" customWidth="1"/>
    <col min="3" max="3" width="7" style="63" customWidth="1"/>
    <col min="4" max="4" width="6.5703125" style="63" customWidth="1"/>
    <col min="5" max="18" width="5.7109375" style="63" customWidth="1"/>
    <col min="19" max="16384" width="11.42578125" style="63"/>
  </cols>
  <sheetData>
    <row r="1" spans="1:21" s="189" customFormat="1" ht="17.25" customHeight="1" x14ac:dyDescent="0.2">
      <c r="A1" s="291"/>
      <c r="B1" s="380" t="s">
        <v>220</v>
      </c>
      <c r="C1" s="380"/>
      <c r="D1" s="380"/>
      <c r="E1" s="380"/>
      <c r="F1" s="380"/>
      <c r="G1" s="380"/>
      <c r="H1" s="380"/>
      <c r="I1" s="380"/>
      <c r="J1" s="380"/>
      <c r="K1" s="380"/>
      <c r="L1" s="380"/>
      <c r="M1" s="380"/>
      <c r="N1" s="380"/>
      <c r="O1" s="380"/>
      <c r="P1" s="380"/>
      <c r="Q1" s="380"/>
      <c r="R1" s="380"/>
    </row>
    <row r="2" spans="1:21" s="190" customFormat="1" ht="10.5" customHeight="1" x14ac:dyDescent="0.2">
      <c r="A2" s="292"/>
      <c r="B2" s="381" t="str">
        <f>H8</f>
        <v xml:space="preserve">Cédula Profesional de Arquitecto 1714773 </v>
      </c>
      <c r="C2" s="381"/>
      <c r="D2" s="381"/>
      <c r="E2" s="381"/>
      <c r="F2" s="381"/>
      <c r="G2" s="381"/>
      <c r="H2" s="381"/>
      <c r="I2" s="381"/>
      <c r="J2" s="381"/>
      <c r="K2" s="381"/>
      <c r="L2" s="381"/>
      <c r="M2" s="381"/>
      <c r="N2" s="381"/>
      <c r="O2" s="381"/>
      <c r="P2" s="381"/>
      <c r="Q2" s="381"/>
      <c r="R2" s="381"/>
    </row>
    <row r="3" spans="1:21" s="190" customFormat="1" ht="11.25" customHeight="1" x14ac:dyDescent="0.2">
      <c r="A3" s="292"/>
      <c r="B3" s="381" t="str">
        <f>D9</f>
        <v>Registro Dirección  Municipal de Catastro Nº 113</v>
      </c>
      <c r="C3" s="381"/>
      <c r="D3" s="381"/>
      <c r="E3" s="381"/>
      <c r="F3" s="381"/>
      <c r="G3" s="381"/>
      <c r="H3" s="381"/>
      <c r="I3" s="381"/>
      <c r="J3" s="381"/>
      <c r="K3" s="381"/>
      <c r="L3" s="381"/>
      <c r="M3" s="381"/>
      <c r="N3" s="381"/>
      <c r="O3" s="381"/>
      <c r="P3" s="381"/>
      <c r="Q3" s="381"/>
      <c r="R3" s="381"/>
    </row>
    <row r="4" spans="1:21" s="190" customFormat="1" ht="11.25" customHeight="1" x14ac:dyDescent="0.2">
      <c r="A4" s="292"/>
      <c r="B4" s="381" t="str">
        <f>K9</f>
        <v>Registro Estatal de Maestría en Valuación Inmobiliaria 11 171 50 SC S III</v>
      </c>
      <c r="C4" s="381"/>
      <c r="D4" s="381"/>
      <c r="E4" s="381"/>
      <c r="F4" s="381"/>
      <c r="G4" s="381"/>
      <c r="H4" s="381"/>
      <c r="I4" s="381"/>
      <c r="J4" s="381"/>
      <c r="K4" s="381"/>
      <c r="L4" s="381"/>
      <c r="M4" s="381"/>
      <c r="N4" s="381"/>
      <c r="O4" s="381"/>
      <c r="P4" s="381"/>
      <c r="Q4" s="381"/>
      <c r="R4" s="381"/>
    </row>
    <row r="5" spans="1:21" s="190" customFormat="1" ht="9.75" customHeight="1" x14ac:dyDescent="0.2">
      <c r="A5" s="292"/>
      <c r="B5" s="381" t="str">
        <f>M8</f>
        <v xml:space="preserve">Cédula de Maestría en Valuación Inmobiliaria 6937201 </v>
      </c>
      <c r="C5" s="381"/>
      <c r="D5" s="381"/>
      <c r="E5" s="381"/>
      <c r="F5" s="381"/>
      <c r="G5" s="381"/>
      <c r="H5" s="381"/>
      <c r="I5" s="381"/>
      <c r="J5" s="381"/>
      <c r="K5" s="381"/>
      <c r="L5" s="381"/>
      <c r="M5" s="381"/>
      <c r="N5" s="381"/>
      <c r="O5" s="381"/>
      <c r="P5" s="381"/>
      <c r="Q5" s="381"/>
      <c r="R5" s="381"/>
    </row>
    <row r="6" spans="1:21" s="148" customFormat="1" ht="15.75" thickBot="1" x14ac:dyDescent="0.25">
      <c r="A6" s="382" t="s">
        <v>83</v>
      </c>
      <c r="B6" s="382"/>
      <c r="C6" s="382"/>
      <c r="D6" s="382"/>
      <c r="E6" s="382"/>
      <c r="F6" s="382"/>
      <c r="G6" s="382"/>
      <c r="H6" s="382"/>
      <c r="I6" s="382"/>
      <c r="J6" s="382"/>
      <c r="K6" s="382"/>
      <c r="L6" s="382"/>
      <c r="M6" s="382"/>
      <c r="N6" s="382"/>
      <c r="O6" s="382"/>
      <c r="P6" s="382"/>
      <c r="Q6" s="382"/>
      <c r="R6" s="382"/>
    </row>
    <row r="7" spans="1:21" s="121" customFormat="1" ht="20.25" x14ac:dyDescent="0.2">
      <c r="A7" s="191"/>
      <c r="B7" s="192" t="s">
        <v>0</v>
      </c>
      <c r="C7" s="191"/>
      <c r="D7" s="191"/>
      <c r="E7" s="280" t="s">
        <v>307</v>
      </c>
      <c r="F7" s="193"/>
      <c r="H7" s="194"/>
      <c r="I7" s="194"/>
      <c r="J7" s="194"/>
      <c r="K7" s="194"/>
      <c r="L7" s="194"/>
      <c r="M7" s="142"/>
      <c r="N7" s="142"/>
      <c r="O7" s="142"/>
      <c r="P7" s="142"/>
      <c r="Q7" s="195"/>
      <c r="R7" s="195"/>
    </row>
    <row r="8" spans="1:21" s="121" customFormat="1" x14ac:dyDescent="0.2">
      <c r="A8" s="191"/>
      <c r="B8" s="192" t="s">
        <v>2</v>
      </c>
      <c r="C8" s="191"/>
      <c r="D8" s="196" t="str">
        <f>B1</f>
        <v xml:space="preserve">Arq. María Concepción Peña López </v>
      </c>
      <c r="E8" s="191"/>
      <c r="F8" s="195"/>
      <c r="G8" s="197"/>
      <c r="H8" s="196" t="s">
        <v>254</v>
      </c>
      <c r="I8" s="194"/>
      <c r="K8" s="194"/>
      <c r="L8" s="194"/>
      <c r="M8" s="196" t="s">
        <v>255</v>
      </c>
      <c r="N8" s="142"/>
      <c r="O8" s="142"/>
      <c r="P8" s="142"/>
      <c r="Q8" s="195"/>
      <c r="R8" s="195"/>
      <c r="T8" s="121">
        <f>1714773-6937201</f>
        <v>-5222428</v>
      </c>
    </row>
    <row r="9" spans="1:21" s="121" customFormat="1" x14ac:dyDescent="0.2">
      <c r="A9" s="191"/>
      <c r="B9" s="198"/>
      <c r="C9" s="191"/>
      <c r="D9" s="196" t="s">
        <v>219</v>
      </c>
      <c r="E9" s="191"/>
      <c r="F9" s="195"/>
      <c r="K9" s="196" t="s">
        <v>253</v>
      </c>
      <c r="L9" s="194"/>
      <c r="M9" s="142"/>
      <c r="N9" s="142"/>
      <c r="O9" s="142"/>
      <c r="P9" s="142"/>
      <c r="Q9" s="195"/>
      <c r="R9" s="195"/>
    </row>
    <row r="10" spans="1:21" s="121" customFormat="1" x14ac:dyDescent="0.2">
      <c r="A10" s="191"/>
      <c r="B10" s="192" t="s">
        <v>6</v>
      </c>
      <c r="C10" s="191"/>
      <c r="D10" s="191"/>
      <c r="E10" s="199" t="s">
        <v>326</v>
      </c>
      <c r="H10" s="199"/>
      <c r="I10" s="199"/>
      <c r="J10" s="199"/>
      <c r="K10" s="199"/>
      <c r="L10" s="200" t="s">
        <v>234</v>
      </c>
      <c r="N10" s="142"/>
      <c r="O10" s="142"/>
      <c r="P10" s="142"/>
      <c r="Q10" s="195"/>
      <c r="R10" s="195"/>
    </row>
    <row r="11" spans="1:21" s="121" customFormat="1" x14ac:dyDescent="0.2">
      <c r="A11" s="191"/>
      <c r="B11" s="192" t="s">
        <v>5</v>
      </c>
      <c r="C11" s="191"/>
      <c r="D11" s="191"/>
      <c r="E11" s="201" t="s">
        <v>281</v>
      </c>
      <c r="H11" s="194"/>
      <c r="I11" s="194"/>
      <c r="J11" s="194"/>
      <c r="K11" s="194"/>
      <c r="L11" s="194"/>
      <c r="M11" s="142"/>
      <c r="N11" s="142"/>
      <c r="O11" s="142"/>
      <c r="P11" s="142"/>
      <c r="Q11" s="195"/>
      <c r="R11" s="195"/>
      <c r="T11" s="121">
        <v>1594.75</v>
      </c>
      <c r="U11" s="121">
        <v>523.74</v>
      </c>
    </row>
    <row r="12" spans="1:21" s="121" customFormat="1" ht="25.5" customHeight="1" x14ac:dyDescent="0.2">
      <c r="A12" s="191"/>
      <c r="B12" s="192" t="s">
        <v>7</v>
      </c>
      <c r="C12" s="191"/>
      <c r="D12" s="191"/>
      <c r="E12" s="384" t="s">
        <v>282</v>
      </c>
      <c r="F12" s="384"/>
      <c r="G12" s="384"/>
      <c r="H12" s="384"/>
      <c r="I12" s="384"/>
      <c r="J12" s="384"/>
      <c r="K12" s="384"/>
      <c r="L12" s="384"/>
      <c r="M12" s="384"/>
      <c r="N12" s="384"/>
      <c r="O12" s="384"/>
      <c r="P12" s="384"/>
      <c r="Q12" s="384"/>
      <c r="R12" s="384"/>
      <c r="U12" s="121">
        <v>455.31</v>
      </c>
    </row>
    <row r="13" spans="1:21" s="121" customFormat="1" ht="13.5" customHeight="1" x14ac:dyDescent="0.2">
      <c r="A13" s="191"/>
      <c r="B13" s="192" t="s">
        <v>1</v>
      </c>
      <c r="C13" s="191"/>
      <c r="D13" s="201">
        <v>32000</v>
      </c>
      <c r="E13" s="191"/>
      <c r="F13" s="194" t="s">
        <v>75</v>
      </c>
      <c r="H13" s="202" t="s">
        <v>88</v>
      </c>
      <c r="J13" s="377" t="s">
        <v>74</v>
      </c>
      <c r="K13" s="377"/>
      <c r="L13" s="376" t="s">
        <v>73</v>
      </c>
      <c r="M13" s="376"/>
      <c r="N13" s="202"/>
      <c r="U13" s="121">
        <v>673</v>
      </c>
    </row>
    <row r="14" spans="1:21" s="121" customFormat="1" x14ac:dyDescent="0.2">
      <c r="A14" s="191"/>
      <c r="B14" s="192" t="s">
        <v>8</v>
      </c>
      <c r="C14" s="191"/>
      <c r="D14" s="191"/>
      <c r="E14" s="194" t="s">
        <v>225</v>
      </c>
      <c r="H14" s="204"/>
      <c r="I14" s="204"/>
      <c r="J14" s="204"/>
      <c r="K14" s="204"/>
      <c r="L14" s="204"/>
      <c r="M14" s="204"/>
      <c r="N14" s="204"/>
      <c r="O14" s="204"/>
      <c r="P14" s="204"/>
      <c r="Q14" s="195"/>
      <c r="R14" s="195"/>
      <c r="T14" s="121">
        <f>U14-T11</f>
        <v>57.299999999999955</v>
      </c>
      <c r="U14" s="121">
        <f>SUM(U11:U13)</f>
        <v>1652.05</v>
      </c>
    </row>
    <row r="15" spans="1:21" s="121" customFormat="1" ht="22.5" customHeight="1" x14ac:dyDescent="0.2">
      <c r="A15" s="191"/>
      <c r="B15" s="192" t="s">
        <v>4</v>
      </c>
      <c r="C15" s="191"/>
      <c r="D15" s="191"/>
      <c r="E15" s="279" t="str">
        <f>E7</f>
        <v>Francisco Uriel Treviño Uriel</v>
      </c>
      <c r="F15" s="193"/>
      <c r="H15" s="204"/>
      <c r="I15" s="204"/>
      <c r="J15" s="204"/>
      <c r="K15" s="204"/>
      <c r="L15" s="204"/>
      <c r="M15" s="204"/>
      <c r="N15" s="204"/>
      <c r="O15" s="204"/>
      <c r="P15" s="204"/>
      <c r="Q15" s="195"/>
      <c r="R15" s="195"/>
    </row>
    <row r="16" spans="1:21" s="121" customFormat="1" x14ac:dyDescent="0.2">
      <c r="A16" s="191"/>
      <c r="B16" s="192" t="s">
        <v>3</v>
      </c>
      <c r="C16" s="191"/>
      <c r="D16" s="191"/>
      <c r="E16" s="205" t="s">
        <v>308</v>
      </c>
      <c r="H16" s="204"/>
      <c r="I16" s="204"/>
      <c r="K16" s="200" t="s">
        <v>89</v>
      </c>
      <c r="M16" s="204"/>
      <c r="N16" s="204"/>
      <c r="O16" s="204"/>
      <c r="P16" s="204"/>
      <c r="Q16" s="195"/>
      <c r="R16" s="195"/>
    </row>
    <row r="17" spans="1:18" s="121" customFormat="1" ht="15.75" x14ac:dyDescent="0.2">
      <c r="A17" s="191"/>
      <c r="B17" s="192" t="s">
        <v>217</v>
      </c>
      <c r="C17" s="191"/>
      <c r="D17" s="191"/>
      <c r="E17" s="206" t="s">
        <v>308</v>
      </c>
      <c r="H17" s="204"/>
      <c r="I17" s="204"/>
      <c r="J17" s="204"/>
      <c r="K17" s="204"/>
      <c r="L17" s="204"/>
      <c r="M17" s="204"/>
      <c r="N17" s="204"/>
      <c r="O17" s="204"/>
      <c r="P17" s="204"/>
      <c r="Q17" s="195"/>
      <c r="R17" s="195"/>
    </row>
    <row r="18" spans="1:18" s="121" customFormat="1" ht="15.75" x14ac:dyDescent="0.2">
      <c r="A18" s="191"/>
      <c r="B18" s="192" t="s">
        <v>165</v>
      </c>
      <c r="C18" s="191"/>
      <c r="D18" s="191"/>
      <c r="E18" s="206" t="s">
        <v>325</v>
      </c>
      <c r="F18" s="193"/>
      <c r="G18" s="207"/>
      <c r="H18" s="192" t="s">
        <v>87</v>
      </c>
      <c r="L18" s="194"/>
      <c r="M18" s="194"/>
      <c r="N18" s="142"/>
      <c r="O18" s="194" t="s">
        <v>86</v>
      </c>
      <c r="P18" s="142"/>
      <c r="Q18" s="195"/>
      <c r="R18" s="195"/>
    </row>
    <row r="19" spans="1:18" s="121" customFormat="1" ht="18" customHeight="1" thickBot="1" x14ac:dyDescent="0.25">
      <c r="A19" s="385" t="s">
        <v>166</v>
      </c>
      <c r="B19" s="385"/>
      <c r="C19" s="385"/>
      <c r="D19" s="385"/>
      <c r="E19" s="385"/>
      <c r="F19" s="385"/>
      <c r="G19" s="385"/>
      <c r="H19" s="385"/>
      <c r="I19" s="385"/>
      <c r="J19" s="385"/>
      <c r="K19" s="385"/>
      <c r="L19" s="385"/>
      <c r="M19" s="385"/>
      <c r="N19" s="385"/>
      <c r="O19" s="385"/>
      <c r="P19" s="385"/>
      <c r="Q19" s="385"/>
      <c r="R19" s="385"/>
    </row>
    <row r="20" spans="1:18" ht="15.75" customHeight="1" x14ac:dyDescent="0.25">
      <c r="A20" s="104"/>
      <c r="B20" s="105"/>
      <c r="C20" s="105"/>
      <c r="D20" s="102"/>
      <c r="E20" s="102"/>
      <c r="F20" s="102"/>
      <c r="G20" s="102"/>
      <c r="H20" s="102"/>
      <c r="I20" s="102"/>
      <c r="J20" s="102"/>
      <c r="K20" s="102"/>
      <c r="L20" s="102"/>
      <c r="M20" s="76"/>
      <c r="N20" s="76"/>
      <c r="O20" s="76"/>
      <c r="P20" s="76"/>
      <c r="Q20" s="76"/>
      <c r="R20" s="76"/>
    </row>
    <row r="21" spans="1:18" ht="14.25" thickBot="1" x14ac:dyDescent="0.3">
      <c r="A21" s="74"/>
      <c r="B21" s="75" t="s">
        <v>221</v>
      </c>
      <c r="C21" s="102"/>
      <c r="D21" s="102"/>
      <c r="E21" s="102"/>
      <c r="F21" s="102"/>
      <c r="G21" s="102"/>
      <c r="H21" s="102"/>
      <c r="I21" s="102"/>
      <c r="J21" s="102"/>
      <c r="K21" s="102"/>
      <c r="L21" s="102"/>
      <c r="M21" s="76"/>
      <c r="N21" s="76"/>
      <c r="O21" s="76"/>
      <c r="P21" s="76"/>
      <c r="Q21" s="114"/>
      <c r="R21" s="76"/>
    </row>
    <row r="22" spans="1:18" ht="13.5" x14ac:dyDescent="0.25">
      <c r="A22" s="74"/>
      <c r="B22" s="167"/>
      <c r="C22" s="106"/>
      <c r="D22" s="107"/>
      <c r="E22" s="107"/>
      <c r="F22" s="107"/>
      <c r="G22" s="107"/>
      <c r="H22" s="107"/>
      <c r="I22" s="107"/>
      <c r="J22" s="107"/>
      <c r="K22" s="107"/>
      <c r="L22" s="107"/>
      <c r="M22" s="106"/>
      <c r="N22" s="106"/>
      <c r="O22" s="106"/>
      <c r="P22" s="106"/>
      <c r="Q22" s="108"/>
      <c r="R22" s="76"/>
    </row>
    <row r="23" spans="1:18" ht="13.5" x14ac:dyDescent="0.25">
      <c r="A23" s="74"/>
      <c r="B23" s="168"/>
      <c r="C23" s="74"/>
      <c r="D23" s="102"/>
      <c r="E23" s="102"/>
      <c r="F23" s="102"/>
      <c r="G23" s="102"/>
      <c r="H23" s="102"/>
      <c r="I23" s="102"/>
      <c r="J23" s="102"/>
      <c r="K23" s="102"/>
      <c r="L23" s="102"/>
      <c r="M23" s="74"/>
      <c r="N23" s="74"/>
      <c r="O23" s="74"/>
      <c r="P23" s="74"/>
      <c r="Q23" s="109"/>
      <c r="R23" s="76"/>
    </row>
    <row r="24" spans="1:18" ht="13.5" x14ac:dyDescent="0.25">
      <c r="A24" s="74"/>
      <c r="B24" s="168"/>
      <c r="C24" s="74"/>
      <c r="D24" s="102"/>
      <c r="E24" s="102"/>
      <c r="F24" s="102"/>
      <c r="G24" s="102"/>
      <c r="H24" s="102"/>
      <c r="I24" s="102"/>
      <c r="J24" s="102"/>
      <c r="K24" s="102"/>
      <c r="L24" s="102"/>
      <c r="M24" s="74"/>
      <c r="N24" s="74"/>
      <c r="O24" s="74"/>
      <c r="P24" s="74"/>
      <c r="Q24" s="109"/>
      <c r="R24" s="76"/>
    </row>
    <row r="25" spans="1:18" ht="13.5" x14ac:dyDescent="0.25">
      <c r="A25" s="74"/>
      <c r="B25" s="168"/>
      <c r="C25" s="74"/>
      <c r="D25" s="102"/>
      <c r="E25" s="102"/>
      <c r="F25" s="102"/>
      <c r="G25" s="102"/>
      <c r="H25" s="102"/>
      <c r="I25" s="102"/>
      <c r="J25" s="102"/>
      <c r="K25" s="102"/>
      <c r="L25" s="102"/>
      <c r="M25" s="74"/>
      <c r="N25" s="74"/>
      <c r="O25" s="74"/>
      <c r="P25" s="74"/>
      <c r="Q25" s="109"/>
      <c r="R25" s="76"/>
    </row>
    <row r="26" spans="1:18" ht="13.5" x14ac:dyDescent="0.25">
      <c r="A26" s="74"/>
      <c r="B26" s="168"/>
      <c r="C26" s="74"/>
      <c r="D26" s="102"/>
      <c r="E26" s="102"/>
      <c r="F26" s="102"/>
      <c r="G26" s="102"/>
      <c r="H26" s="102"/>
      <c r="I26" s="102"/>
      <c r="J26" s="102"/>
      <c r="K26" s="102"/>
      <c r="L26" s="102"/>
      <c r="M26" s="74"/>
      <c r="N26" s="74"/>
      <c r="O26" s="74"/>
      <c r="P26" s="74"/>
      <c r="Q26" s="109"/>
      <c r="R26" s="76"/>
    </row>
    <row r="27" spans="1:18" ht="13.5" x14ac:dyDescent="0.25">
      <c r="A27" s="74"/>
      <c r="B27" s="168"/>
      <c r="C27" s="74"/>
      <c r="D27" s="102"/>
      <c r="E27" s="102"/>
      <c r="F27" s="102"/>
      <c r="G27" s="102"/>
      <c r="H27" s="102"/>
      <c r="I27" s="102"/>
      <c r="J27" s="102"/>
      <c r="K27" s="102"/>
      <c r="L27" s="102"/>
      <c r="M27" s="74"/>
      <c r="N27" s="74"/>
      <c r="O27" s="74"/>
      <c r="P27" s="74"/>
      <c r="Q27" s="109"/>
      <c r="R27" s="76"/>
    </row>
    <row r="28" spans="1:18" ht="13.5" x14ac:dyDescent="0.25">
      <c r="A28" s="74"/>
      <c r="B28" s="168"/>
      <c r="C28" s="74"/>
      <c r="D28" s="102"/>
      <c r="E28" s="102"/>
      <c r="F28" s="102"/>
      <c r="G28" s="102"/>
      <c r="H28" s="102"/>
      <c r="I28" s="102"/>
      <c r="J28" s="102"/>
      <c r="K28" s="102"/>
      <c r="L28" s="102"/>
      <c r="M28" s="74"/>
      <c r="N28" s="74"/>
      <c r="O28" s="74"/>
      <c r="P28" s="74"/>
      <c r="Q28" s="109"/>
      <c r="R28" s="76"/>
    </row>
    <row r="29" spans="1:18" ht="13.5" x14ac:dyDescent="0.25">
      <c r="A29" s="74"/>
      <c r="B29" s="168"/>
      <c r="C29" s="74"/>
      <c r="D29" s="102"/>
      <c r="E29" s="102"/>
      <c r="F29" s="102"/>
      <c r="G29" s="102"/>
      <c r="H29" s="102"/>
      <c r="I29" s="102"/>
      <c r="J29" s="102"/>
      <c r="K29" s="102"/>
      <c r="L29" s="102"/>
      <c r="M29" s="74"/>
      <c r="N29" s="74"/>
      <c r="O29" s="74"/>
      <c r="P29" s="74"/>
      <c r="Q29" s="109"/>
      <c r="R29" s="76"/>
    </row>
    <row r="30" spans="1:18" ht="13.5" x14ac:dyDescent="0.25">
      <c r="A30" s="74"/>
      <c r="B30" s="168"/>
      <c r="C30" s="74"/>
      <c r="D30" s="102"/>
      <c r="E30" s="102"/>
      <c r="F30" s="102"/>
      <c r="G30" s="102"/>
      <c r="H30" s="102"/>
      <c r="I30" s="102"/>
      <c r="J30" s="102"/>
      <c r="K30" s="102"/>
      <c r="L30" s="102"/>
      <c r="M30" s="74"/>
      <c r="N30" s="74"/>
      <c r="O30" s="74"/>
      <c r="P30" s="74"/>
      <c r="Q30" s="109"/>
      <c r="R30" s="76"/>
    </row>
    <row r="31" spans="1:18" ht="13.5" x14ac:dyDescent="0.25">
      <c r="A31" s="74"/>
      <c r="B31" s="168"/>
      <c r="C31" s="74"/>
      <c r="D31" s="102"/>
      <c r="E31" s="102"/>
      <c r="F31" s="102"/>
      <c r="G31" s="102"/>
      <c r="H31" s="102"/>
      <c r="I31" s="102"/>
      <c r="J31" s="102"/>
      <c r="K31" s="102"/>
      <c r="L31" s="102"/>
      <c r="M31" s="74"/>
      <c r="N31" s="74"/>
      <c r="O31" s="74"/>
      <c r="P31" s="74"/>
      <c r="Q31" s="109"/>
      <c r="R31" s="76"/>
    </row>
    <row r="32" spans="1:18" ht="13.5" x14ac:dyDescent="0.25">
      <c r="A32" s="74"/>
      <c r="B32" s="168"/>
      <c r="C32" s="74"/>
      <c r="D32" s="102"/>
      <c r="E32" s="102"/>
      <c r="F32" s="102"/>
      <c r="G32" s="102"/>
      <c r="H32" s="102"/>
      <c r="I32" s="102"/>
      <c r="J32" s="102"/>
      <c r="K32" s="102"/>
      <c r="L32" s="102"/>
      <c r="M32" s="74"/>
      <c r="N32" s="74"/>
      <c r="O32" s="74"/>
      <c r="P32" s="74"/>
      <c r="Q32" s="109"/>
      <c r="R32" s="76"/>
    </row>
    <row r="33" spans="1:21" ht="13.5" x14ac:dyDescent="0.25">
      <c r="A33" s="74"/>
      <c r="B33" s="168"/>
      <c r="C33" s="74"/>
      <c r="D33" s="102"/>
      <c r="E33" s="102"/>
      <c r="F33" s="102"/>
      <c r="G33" s="102"/>
      <c r="H33" s="102"/>
      <c r="I33" s="102"/>
      <c r="J33" s="102"/>
      <c r="K33" s="102"/>
      <c r="L33" s="102"/>
      <c r="M33" s="74"/>
      <c r="N33" s="74"/>
      <c r="O33" s="74"/>
      <c r="P33" s="74"/>
      <c r="Q33" s="109"/>
      <c r="R33" s="76"/>
    </row>
    <row r="34" spans="1:21" ht="13.5" x14ac:dyDescent="0.25">
      <c r="A34" s="74"/>
      <c r="B34" s="168"/>
      <c r="C34" s="74"/>
      <c r="D34" s="102"/>
      <c r="E34" s="102"/>
      <c r="F34" s="102"/>
      <c r="G34" s="102"/>
      <c r="H34" s="102"/>
      <c r="I34" s="102"/>
      <c r="J34" s="102"/>
      <c r="K34" s="102"/>
      <c r="L34" s="102"/>
      <c r="M34" s="74"/>
      <c r="N34" s="74"/>
      <c r="O34" s="74"/>
      <c r="P34" s="74"/>
      <c r="Q34" s="109"/>
      <c r="R34" s="76"/>
    </row>
    <row r="35" spans="1:21" ht="13.5" x14ac:dyDescent="0.25">
      <c r="A35" s="74"/>
      <c r="B35" s="168"/>
      <c r="C35" s="74"/>
      <c r="D35" s="102"/>
      <c r="E35" s="102"/>
      <c r="F35" s="102"/>
      <c r="G35" s="102"/>
      <c r="H35" s="102"/>
      <c r="I35" s="102"/>
      <c r="J35" s="102"/>
      <c r="K35" s="102"/>
      <c r="L35" s="102"/>
      <c r="M35" s="74"/>
      <c r="N35" s="74"/>
      <c r="O35" s="74"/>
      <c r="P35" s="74"/>
      <c r="Q35" s="109"/>
      <c r="R35" s="76"/>
    </row>
    <row r="36" spans="1:21" ht="13.5" x14ac:dyDescent="0.25">
      <c r="A36" s="74"/>
      <c r="B36" s="168"/>
      <c r="C36" s="74"/>
      <c r="D36" s="102"/>
      <c r="E36" s="102"/>
      <c r="F36" s="102"/>
      <c r="G36" s="102"/>
      <c r="H36" s="102"/>
      <c r="I36" s="102"/>
      <c r="J36" s="102"/>
      <c r="K36" s="102"/>
      <c r="L36" s="102"/>
      <c r="M36" s="74"/>
      <c r="N36" s="74"/>
      <c r="O36" s="74"/>
      <c r="P36" s="74"/>
      <c r="Q36" s="109"/>
      <c r="R36" s="76"/>
    </row>
    <row r="37" spans="1:21" ht="13.5" x14ac:dyDescent="0.25">
      <c r="A37" s="74"/>
      <c r="B37" s="168"/>
      <c r="C37" s="74"/>
      <c r="D37" s="102"/>
      <c r="E37" s="102"/>
      <c r="F37" s="102"/>
      <c r="G37" s="102"/>
      <c r="H37" s="102"/>
      <c r="I37" s="102"/>
      <c r="J37" s="102"/>
      <c r="K37" s="102"/>
      <c r="L37" s="102"/>
      <c r="M37" s="74"/>
      <c r="N37" s="74"/>
      <c r="O37" s="74"/>
      <c r="P37" s="74"/>
      <c r="Q37" s="109"/>
      <c r="R37" s="76"/>
    </row>
    <row r="38" spans="1:21" ht="13.5" x14ac:dyDescent="0.25">
      <c r="A38" s="74"/>
      <c r="B38" s="168"/>
      <c r="C38" s="74"/>
      <c r="D38" s="102"/>
      <c r="E38" s="102"/>
      <c r="F38" s="102"/>
      <c r="G38" s="102"/>
      <c r="H38" s="102"/>
      <c r="I38" s="102"/>
      <c r="J38" s="102"/>
      <c r="K38" s="102"/>
      <c r="L38" s="102"/>
      <c r="M38" s="74"/>
      <c r="N38" s="74"/>
      <c r="O38" s="74"/>
      <c r="P38" s="74"/>
      <c r="Q38" s="109"/>
      <c r="R38" s="76"/>
    </row>
    <row r="39" spans="1:21" ht="13.5" x14ac:dyDescent="0.25">
      <c r="A39" s="74"/>
      <c r="B39" s="168"/>
      <c r="C39" s="74"/>
      <c r="D39" s="102"/>
      <c r="E39" s="102"/>
      <c r="F39" s="102"/>
      <c r="G39" s="102"/>
      <c r="H39" s="102"/>
      <c r="I39" s="102"/>
      <c r="J39" s="102"/>
      <c r="K39" s="102"/>
      <c r="L39" s="102"/>
      <c r="M39" s="74"/>
      <c r="N39" s="74"/>
      <c r="O39" s="74"/>
      <c r="P39" s="74"/>
      <c r="Q39" s="109"/>
      <c r="R39" s="76"/>
    </row>
    <row r="40" spans="1:21" ht="13.5" x14ac:dyDescent="0.25">
      <c r="A40" s="74"/>
      <c r="B40" s="168"/>
      <c r="C40" s="74"/>
      <c r="D40" s="102"/>
      <c r="E40" s="102"/>
      <c r="F40" s="102"/>
      <c r="G40" s="102"/>
      <c r="H40" s="102"/>
      <c r="I40" s="102"/>
      <c r="J40" s="102"/>
      <c r="K40" s="102"/>
      <c r="L40" s="102"/>
      <c r="M40" s="74"/>
      <c r="N40" s="74"/>
      <c r="O40" s="74"/>
      <c r="P40" s="74"/>
      <c r="Q40" s="109"/>
      <c r="R40" s="76"/>
    </row>
    <row r="41" spans="1:21" ht="13.5" x14ac:dyDescent="0.25">
      <c r="A41" s="74"/>
      <c r="B41" s="168"/>
      <c r="C41" s="74"/>
      <c r="D41" s="102"/>
      <c r="E41" s="102"/>
      <c r="F41" s="102"/>
      <c r="G41" s="102"/>
      <c r="H41" s="102"/>
      <c r="I41" s="102"/>
      <c r="J41" s="102"/>
      <c r="K41" s="102"/>
      <c r="L41" s="102"/>
      <c r="M41" s="74"/>
      <c r="N41" s="74"/>
      <c r="O41" s="74"/>
      <c r="P41" s="74"/>
      <c r="Q41" s="109"/>
      <c r="R41" s="76"/>
    </row>
    <row r="42" spans="1:21" ht="14.25" thickBot="1" x14ac:dyDescent="0.3">
      <c r="A42" s="74"/>
      <c r="B42" s="169"/>
      <c r="C42" s="110"/>
      <c r="D42" s="111"/>
      <c r="E42" s="111"/>
      <c r="F42" s="111"/>
      <c r="G42" s="111"/>
      <c r="H42" s="111"/>
      <c r="I42" s="111"/>
      <c r="J42" s="111"/>
      <c r="K42" s="111"/>
      <c r="L42" s="111"/>
      <c r="M42" s="110"/>
      <c r="N42" s="110"/>
      <c r="O42" s="110"/>
      <c r="P42" s="110"/>
      <c r="Q42" s="112"/>
      <c r="R42" s="76"/>
      <c r="S42" s="64"/>
      <c r="T42" s="64"/>
      <c r="U42" s="64"/>
    </row>
    <row r="43" spans="1:21" s="121" customFormat="1" ht="18" customHeight="1" thickBot="1" x14ac:dyDescent="0.25">
      <c r="A43" s="385" t="s">
        <v>82</v>
      </c>
      <c r="B43" s="385"/>
      <c r="C43" s="385"/>
      <c r="D43" s="385"/>
      <c r="E43" s="385"/>
      <c r="F43" s="385"/>
      <c r="G43" s="385"/>
      <c r="H43" s="385"/>
      <c r="I43" s="385"/>
      <c r="J43" s="385"/>
      <c r="K43" s="385"/>
      <c r="L43" s="385"/>
      <c r="M43" s="385"/>
      <c r="N43" s="385"/>
      <c r="O43" s="385"/>
      <c r="P43" s="385"/>
      <c r="Q43" s="385"/>
      <c r="R43" s="385"/>
    </row>
    <row r="44" spans="1:21" ht="16.5" x14ac:dyDescent="0.3">
      <c r="A44" s="113"/>
      <c r="B44" s="113"/>
      <c r="C44" s="113"/>
      <c r="D44" s="113"/>
      <c r="E44" s="113"/>
      <c r="F44" s="113"/>
      <c r="G44" s="113"/>
      <c r="H44" s="113"/>
      <c r="I44" s="113"/>
      <c r="J44" s="113"/>
      <c r="K44" s="113"/>
      <c r="L44" s="113"/>
      <c r="M44" s="113"/>
      <c r="N44" s="113"/>
      <c r="O44" s="113"/>
      <c r="P44" s="113"/>
      <c r="Q44" s="113"/>
      <c r="R44" s="113"/>
    </row>
    <row r="45" spans="1:21" s="121" customFormat="1" ht="13.5" x14ac:dyDescent="0.2">
      <c r="A45" s="208"/>
      <c r="B45" s="192" t="s">
        <v>9</v>
      </c>
      <c r="C45" s="194"/>
      <c r="D45" s="194"/>
      <c r="E45" s="194"/>
      <c r="F45" s="201" t="s">
        <v>245</v>
      </c>
      <c r="H45" s="194"/>
      <c r="I45" s="194"/>
      <c r="J45" s="194"/>
      <c r="K45" s="194"/>
      <c r="L45" s="194"/>
      <c r="M45" s="142"/>
      <c r="N45" s="142"/>
      <c r="O45" s="142"/>
      <c r="P45" s="142"/>
      <c r="Q45" s="142"/>
      <c r="R45" s="142"/>
    </row>
    <row r="46" spans="1:21" s="121" customFormat="1" ht="13.5" x14ac:dyDescent="0.2">
      <c r="A46" s="208"/>
      <c r="B46" s="192" t="s">
        <v>10</v>
      </c>
      <c r="C46" s="194"/>
      <c r="D46" s="194"/>
      <c r="E46" s="194"/>
      <c r="F46" s="201" t="s">
        <v>250</v>
      </c>
      <c r="H46" s="194"/>
      <c r="I46" s="194"/>
      <c r="J46" s="194"/>
      <c r="K46" s="194"/>
      <c r="L46" s="194"/>
      <c r="M46" s="142"/>
      <c r="N46" s="142"/>
      <c r="O46" s="142"/>
      <c r="P46" s="142"/>
      <c r="Q46" s="142"/>
      <c r="R46" s="142"/>
    </row>
    <row r="47" spans="1:21" s="121" customFormat="1" ht="13.5" x14ac:dyDescent="0.2">
      <c r="A47" s="208"/>
      <c r="B47" s="192" t="s">
        <v>11</v>
      </c>
      <c r="C47" s="194"/>
      <c r="D47" s="194"/>
      <c r="E47" s="194"/>
      <c r="F47" s="209">
        <v>0.85</v>
      </c>
      <c r="H47" s="194"/>
      <c r="I47" s="194"/>
      <c r="J47" s="194"/>
      <c r="K47" s="194"/>
      <c r="L47" s="194"/>
      <c r="M47" s="142"/>
      <c r="N47" s="142"/>
      <c r="O47" s="142"/>
      <c r="P47" s="142"/>
      <c r="Q47" s="142"/>
      <c r="R47" s="142"/>
    </row>
    <row r="48" spans="1:21" s="121" customFormat="1" ht="13.5" x14ac:dyDescent="0.2">
      <c r="A48" s="208"/>
      <c r="B48" s="192" t="s">
        <v>12</v>
      </c>
      <c r="C48" s="194"/>
      <c r="D48" s="194"/>
      <c r="E48" s="194"/>
      <c r="F48" s="194" t="s">
        <v>247</v>
      </c>
      <c r="H48" s="194"/>
      <c r="I48" s="194"/>
      <c r="J48" s="194"/>
      <c r="K48" s="194"/>
      <c r="L48" s="194"/>
      <c r="M48" s="142"/>
      <c r="N48" s="142"/>
      <c r="O48" s="142"/>
      <c r="P48" s="142"/>
      <c r="Q48" s="142"/>
      <c r="R48" s="142"/>
    </row>
    <row r="49" spans="1:18" s="121" customFormat="1" ht="13.5" x14ac:dyDescent="0.2">
      <c r="A49" s="208"/>
      <c r="B49" s="192" t="s">
        <v>13</v>
      </c>
      <c r="C49" s="194"/>
      <c r="D49" s="194"/>
      <c r="E49" s="194"/>
      <c r="F49" s="194" t="s">
        <v>278</v>
      </c>
      <c r="H49" s="194"/>
      <c r="I49" s="194"/>
      <c r="J49" s="194"/>
      <c r="K49" s="194"/>
      <c r="L49" s="194"/>
      <c r="M49" s="142"/>
      <c r="N49" s="142"/>
      <c r="O49" s="142"/>
      <c r="P49" s="142"/>
      <c r="Q49" s="142"/>
      <c r="R49" s="142"/>
    </row>
    <row r="50" spans="1:18" s="121" customFormat="1" ht="13.5" x14ac:dyDescent="0.2">
      <c r="A50" s="208"/>
      <c r="B50" s="192" t="s">
        <v>14</v>
      </c>
      <c r="C50" s="194"/>
      <c r="D50" s="194"/>
      <c r="E50" s="194"/>
      <c r="F50" s="199" t="str">
        <f>F45</f>
        <v xml:space="preserve">Habitacional de tipo tradicional </v>
      </c>
      <c r="H50" s="194"/>
      <c r="I50" s="194"/>
      <c r="J50" s="194"/>
      <c r="K50" s="194"/>
      <c r="L50" s="194"/>
      <c r="M50" s="142"/>
      <c r="N50" s="142"/>
      <c r="O50" s="142"/>
      <c r="P50" s="142"/>
      <c r="Q50" s="142"/>
      <c r="R50" s="142"/>
    </row>
    <row r="51" spans="1:18" s="121" customFormat="1" ht="13.5" customHeight="1" x14ac:dyDescent="0.2">
      <c r="A51" s="208"/>
      <c r="B51" s="192" t="s">
        <v>15</v>
      </c>
      <c r="C51" s="194"/>
      <c r="D51" s="194"/>
      <c r="E51" s="194"/>
      <c r="F51" s="379" t="s">
        <v>277</v>
      </c>
      <c r="G51" s="379"/>
      <c r="H51" s="379"/>
      <c r="I51" s="379"/>
      <c r="J51" s="379"/>
      <c r="K51" s="379"/>
      <c r="L51" s="379"/>
      <c r="M51" s="379"/>
      <c r="N51" s="379"/>
      <c r="O51" s="379"/>
      <c r="P51" s="379"/>
      <c r="Q51" s="379"/>
      <c r="R51" s="379"/>
    </row>
    <row r="52" spans="1:18" s="121" customFormat="1" ht="13.5" customHeight="1" x14ac:dyDescent="0.2">
      <c r="A52" s="208"/>
      <c r="B52" s="192"/>
      <c r="C52" s="194"/>
      <c r="D52" s="194"/>
      <c r="E52" s="194"/>
      <c r="F52" s="379"/>
      <c r="G52" s="379"/>
      <c r="H52" s="379"/>
      <c r="I52" s="379"/>
      <c r="J52" s="379"/>
      <c r="K52" s="379"/>
      <c r="L52" s="379"/>
      <c r="M52" s="379"/>
      <c r="N52" s="379"/>
      <c r="O52" s="379"/>
      <c r="P52" s="379"/>
      <c r="Q52" s="379"/>
      <c r="R52" s="379"/>
    </row>
    <row r="53" spans="1:18" s="121" customFormat="1" ht="13.5" customHeight="1" x14ac:dyDescent="0.2">
      <c r="A53" s="208"/>
      <c r="B53" s="192"/>
      <c r="C53" s="194"/>
      <c r="D53" s="194"/>
      <c r="E53" s="194"/>
      <c r="F53" s="194"/>
      <c r="G53" s="210"/>
      <c r="H53" s="210"/>
      <c r="I53" s="210"/>
      <c r="J53" s="210"/>
      <c r="K53" s="210"/>
      <c r="L53" s="210"/>
      <c r="M53" s="210"/>
      <c r="N53" s="210"/>
      <c r="O53" s="210"/>
      <c r="P53" s="210"/>
      <c r="Q53" s="210"/>
      <c r="R53" s="210"/>
    </row>
    <row r="54" spans="1:18" ht="13.5" customHeight="1" x14ac:dyDescent="0.25">
      <c r="A54" s="102"/>
      <c r="B54" s="75"/>
      <c r="C54" s="68"/>
      <c r="D54" s="68"/>
      <c r="E54" s="68"/>
      <c r="F54" s="68"/>
      <c r="G54" s="133"/>
      <c r="H54" s="133"/>
      <c r="I54" s="133"/>
      <c r="J54" s="133"/>
      <c r="K54" s="133"/>
      <c r="L54" s="133"/>
      <c r="M54" s="133"/>
      <c r="N54" s="133"/>
      <c r="O54" s="133"/>
      <c r="P54" s="133"/>
      <c r="Q54" s="133"/>
      <c r="R54" s="133"/>
    </row>
    <row r="55" spans="1:18" ht="13.5" customHeight="1" thickBot="1" x14ac:dyDescent="0.25">
      <c r="A55" s="385" t="s">
        <v>236</v>
      </c>
      <c r="B55" s="385"/>
      <c r="C55" s="385"/>
      <c r="D55" s="385"/>
      <c r="E55" s="385"/>
      <c r="F55" s="385"/>
      <c r="G55" s="385"/>
      <c r="H55" s="385"/>
      <c r="I55" s="385"/>
      <c r="J55" s="385"/>
      <c r="K55" s="385"/>
      <c r="L55" s="385"/>
      <c r="M55" s="385"/>
      <c r="N55" s="385"/>
      <c r="O55" s="385"/>
      <c r="P55" s="385"/>
      <c r="Q55" s="385"/>
      <c r="R55" s="385"/>
    </row>
    <row r="56" spans="1:18" ht="13.5" customHeight="1" x14ac:dyDescent="0.2">
      <c r="A56" s="289"/>
      <c r="B56" s="289"/>
      <c r="C56" s="289"/>
      <c r="D56" s="289"/>
      <c r="E56" s="289"/>
      <c r="F56" s="289"/>
      <c r="G56" s="289"/>
      <c r="H56" s="289"/>
      <c r="I56" s="289"/>
      <c r="J56" s="289"/>
      <c r="K56" s="289"/>
      <c r="L56" s="289"/>
      <c r="M56" s="289"/>
      <c r="N56" s="289"/>
      <c r="O56" s="289"/>
      <c r="P56" s="289"/>
      <c r="Q56" s="289"/>
      <c r="R56" s="289"/>
    </row>
    <row r="57" spans="1:18" ht="13.5" customHeight="1" x14ac:dyDescent="0.2">
      <c r="A57" s="289"/>
      <c r="B57" s="289"/>
      <c r="C57" s="289"/>
      <c r="D57" s="289"/>
      <c r="E57" s="289"/>
      <c r="F57" s="289"/>
      <c r="G57" s="289"/>
      <c r="H57" s="289"/>
      <c r="I57" s="289"/>
      <c r="J57" s="289"/>
      <c r="K57" s="289"/>
      <c r="L57" s="289"/>
      <c r="M57" s="289"/>
      <c r="N57" s="289"/>
      <c r="O57" s="289"/>
      <c r="P57" s="289"/>
      <c r="Q57" s="289"/>
      <c r="R57" s="289"/>
    </row>
    <row r="58" spans="1:18" s="121" customFormat="1" ht="13.5" x14ac:dyDescent="0.2">
      <c r="A58" s="191"/>
      <c r="B58" s="194" t="s">
        <v>16</v>
      </c>
      <c r="C58" s="194"/>
      <c r="D58" s="211"/>
      <c r="E58" s="194"/>
      <c r="F58" s="195"/>
      <c r="G58" s="191"/>
      <c r="H58" s="194" t="s">
        <v>17</v>
      </c>
      <c r="I58" s="194"/>
      <c r="J58" s="194"/>
      <c r="K58" s="194"/>
      <c r="L58" s="211"/>
      <c r="M58" s="195"/>
      <c r="N58" s="194" t="s">
        <v>18</v>
      </c>
      <c r="O58" s="195"/>
      <c r="P58" s="195"/>
      <c r="Q58" s="195"/>
      <c r="R58" s="195"/>
    </row>
    <row r="59" spans="1:18" s="121" customFormat="1" ht="13.5" x14ac:dyDescent="0.2">
      <c r="A59" s="191"/>
      <c r="B59" s="194" t="s">
        <v>19</v>
      </c>
      <c r="C59" s="194"/>
      <c r="D59" s="211"/>
      <c r="E59" s="194"/>
      <c r="F59" s="195"/>
      <c r="G59" s="191"/>
      <c r="H59" s="194" t="s">
        <v>20</v>
      </c>
      <c r="I59" s="194"/>
      <c r="J59" s="195"/>
      <c r="K59" s="194"/>
      <c r="L59" s="211"/>
      <c r="M59" s="195"/>
      <c r="N59" s="194" t="s">
        <v>21</v>
      </c>
      <c r="O59" s="195"/>
      <c r="P59" s="195"/>
      <c r="Q59" s="195"/>
      <c r="R59" s="195"/>
    </row>
    <row r="60" spans="1:18" s="121" customFormat="1" ht="13.5" x14ac:dyDescent="0.2">
      <c r="A60" s="191"/>
      <c r="B60" s="194" t="s">
        <v>22</v>
      </c>
      <c r="C60" s="194"/>
      <c r="D60" s="211"/>
      <c r="E60" s="194"/>
      <c r="F60" s="195"/>
      <c r="G60" s="191"/>
      <c r="H60" s="194" t="s">
        <v>269</v>
      </c>
      <c r="I60" s="194"/>
      <c r="J60" s="195"/>
      <c r="K60" s="194"/>
      <c r="L60" s="211"/>
      <c r="M60" s="195"/>
      <c r="N60" s="194" t="s">
        <v>23</v>
      </c>
      <c r="O60" s="195"/>
      <c r="P60" s="195"/>
      <c r="Q60" s="195"/>
      <c r="R60" s="195"/>
    </row>
    <row r="61" spans="1:18" s="121" customFormat="1" ht="13.5" x14ac:dyDescent="0.2">
      <c r="A61" s="191"/>
      <c r="B61" s="194" t="s">
        <v>24</v>
      </c>
      <c r="C61" s="194"/>
      <c r="D61" s="211"/>
      <c r="E61" s="194"/>
      <c r="F61" s="195"/>
      <c r="G61" s="191"/>
      <c r="H61" s="194" t="s">
        <v>25</v>
      </c>
      <c r="I61" s="194"/>
      <c r="J61" s="195"/>
      <c r="K61" s="194"/>
      <c r="L61" s="211"/>
      <c r="M61" s="195"/>
      <c r="N61" s="194" t="s">
        <v>26</v>
      </c>
      <c r="O61" s="195"/>
      <c r="P61" s="195"/>
      <c r="Q61" s="195"/>
      <c r="R61" s="195"/>
    </row>
    <row r="62" spans="1:18" s="121" customFormat="1" ht="13.5" x14ac:dyDescent="0.2">
      <c r="A62" s="191"/>
      <c r="B62" s="194" t="s">
        <v>27</v>
      </c>
      <c r="C62" s="194"/>
      <c r="D62" s="211"/>
      <c r="E62" s="194"/>
      <c r="F62" s="195"/>
      <c r="G62" s="208"/>
      <c r="H62" s="194" t="s">
        <v>28</v>
      </c>
      <c r="I62" s="194"/>
      <c r="J62" s="195"/>
      <c r="K62" s="194"/>
      <c r="L62" s="211"/>
      <c r="M62" s="195"/>
      <c r="N62" s="194" t="s">
        <v>29</v>
      </c>
      <c r="O62" s="195"/>
      <c r="P62" s="195"/>
      <c r="Q62" s="195"/>
      <c r="R62" s="195"/>
    </row>
    <row r="63" spans="1:18" s="121" customFormat="1" ht="13.5" x14ac:dyDescent="0.2">
      <c r="A63" s="191"/>
      <c r="B63" s="194" t="s">
        <v>30</v>
      </c>
      <c r="C63" s="194"/>
      <c r="D63" s="211"/>
      <c r="E63" s="194"/>
      <c r="F63" s="195"/>
      <c r="G63" s="208"/>
      <c r="H63" s="194" t="s">
        <v>31</v>
      </c>
      <c r="I63" s="194"/>
      <c r="J63" s="195"/>
      <c r="K63" s="194"/>
      <c r="L63" s="211"/>
      <c r="M63" s="195"/>
      <c r="N63" s="194" t="s">
        <v>32</v>
      </c>
      <c r="O63" s="195"/>
      <c r="P63" s="195"/>
      <c r="Q63" s="195"/>
      <c r="R63" s="195"/>
    </row>
    <row r="64" spans="1:18" s="121" customFormat="1" ht="13.5" x14ac:dyDescent="0.2">
      <c r="A64" s="191"/>
      <c r="B64" s="194" t="s">
        <v>33</v>
      </c>
      <c r="C64" s="194"/>
      <c r="D64" s="211"/>
      <c r="E64" s="194"/>
      <c r="F64" s="195"/>
      <c r="G64" s="208"/>
      <c r="H64" s="194" t="s">
        <v>34</v>
      </c>
      <c r="I64" s="194"/>
      <c r="J64" s="195"/>
      <c r="K64" s="194"/>
      <c r="L64" s="211"/>
      <c r="M64" s="195"/>
      <c r="N64" s="194" t="s">
        <v>35</v>
      </c>
      <c r="O64" s="195"/>
      <c r="P64" s="195"/>
      <c r="Q64" s="195"/>
      <c r="R64" s="195"/>
    </row>
    <row r="65" spans="1:18" s="121" customFormat="1" ht="12.75" customHeight="1" x14ac:dyDescent="0.2">
      <c r="A65" s="191"/>
      <c r="B65" s="194" t="s">
        <v>36</v>
      </c>
      <c r="C65" s="194"/>
      <c r="D65" s="211"/>
      <c r="E65" s="194"/>
      <c r="F65" s="195"/>
      <c r="G65" s="208"/>
      <c r="H65" s="194" t="s">
        <v>37</v>
      </c>
      <c r="I65" s="194"/>
      <c r="J65" s="195"/>
      <c r="K65" s="194"/>
      <c r="L65" s="211"/>
      <c r="M65" s="195"/>
      <c r="N65" s="194" t="s">
        <v>38</v>
      </c>
      <c r="O65" s="195"/>
      <c r="P65" s="195"/>
      <c r="Q65" s="195"/>
      <c r="R65" s="195"/>
    </row>
    <row r="66" spans="1:18" s="121" customFormat="1" ht="13.5" x14ac:dyDescent="0.2">
      <c r="A66" s="191"/>
      <c r="B66" s="194" t="s">
        <v>39</v>
      </c>
      <c r="C66" s="194"/>
      <c r="D66" s="211"/>
      <c r="E66" s="194"/>
      <c r="F66" s="195"/>
      <c r="G66" s="208"/>
      <c r="H66" s="194" t="s">
        <v>40</v>
      </c>
      <c r="I66" s="194"/>
      <c r="J66" s="195"/>
      <c r="K66" s="194"/>
      <c r="L66" s="211"/>
      <c r="M66" s="195"/>
      <c r="N66" s="194" t="s">
        <v>41</v>
      </c>
      <c r="O66" s="195"/>
      <c r="P66" s="195"/>
      <c r="Q66" s="195"/>
      <c r="R66" s="195"/>
    </row>
    <row r="67" spans="1:18" s="121" customFormat="1" ht="13.5" x14ac:dyDescent="0.2">
      <c r="A67" s="191"/>
      <c r="B67" s="194" t="s">
        <v>42</v>
      </c>
      <c r="C67" s="194"/>
      <c r="D67" s="211"/>
      <c r="E67" s="194"/>
      <c r="F67" s="195"/>
      <c r="G67" s="208"/>
      <c r="H67" s="194" t="s">
        <v>43</v>
      </c>
      <c r="I67" s="194"/>
      <c r="J67" s="195"/>
      <c r="K67" s="194"/>
      <c r="L67" s="211"/>
      <c r="M67" s="195"/>
      <c r="N67" s="194" t="s">
        <v>44</v>
      </c>
      <c r="O67" s="195"/>
      <c r="P67" s="195"/>
      <c r="Q67" s="195"/>
      <c r="R67" s="195"/>
    </row>
    <row r="68" spans="1:18" s="121" customFormat="1" ht="13.5" x14ac:dyDescent="0.2">
      <c r="A68" s="191"/>
      <c r="B68" s="212"/>
      <c r="C68" s="191"/>
      <c r="D68" s="208"/>
      <c r="E68" s="208"/>
      <c r="F68" s="195"/>
      <c r="G68" s="208"/>
      <c r="H68" s="194" t="s">
        <v>45</v>
      </c>
      <c r="I68" s="208"/>
      <c r="J68" s="195"/>
      <c r="K68" s="194"/>
      <c r="L68" s="213"/>
      <c r="M68" s="195"/>
      <c r="N68" s="194" t="s">
        <v>46</v>
      </c>
      <c r="O68" s="195"/>
      <c r="P68" s="195"/>
      <c r="Q68" s="195"/>
      <c r="R68" s="195"/>
    </row>
    <row r="69" spans="1:18" s="121" customFormat="1" ht="13.5" x14ac:dyDescent="0.2">
      <c r="A69" s="191"/>
      <c r="B69" s="212"/>
      <c r="C69" s="191"/>
      <c r="D69" s="208"/>
      <c r="E69" s="208"/>
      <c r="F69" s="195"/>
      <c r="G69" s="208"/>
      <c r="H69" s="194"/>
      <c r="I69" s="208"/>
      <c r="J69" s="195"/>
      <c r="K69" s="194"/>
      <c r="L69" s="213"/>
      <c r="M69" s="195"/>
      <c r="N69" s="194"/>
      <c r="O69" s="195"/>
      <c r="P69" s="195"/>
      <c r="Q69" s="195"/>
      <c r="R69" s="195"/>
    </row>
    <row r="70" spans="1:18" s="121" customFormat="1" ht="18" customHeight="1" thickBot="1" x14ac:dyDescent="0.25">
      <c r="A70" s="374" t="s">
        <v>68</v>
      </c>
      <c r="B70" s="374"/>
      <c r="C70" s="374"/>
      <c r="D70" s="374"/>
      <c r="E70" s="374"/>
      <c r="F70" s="374"/>
      <c r="G70" s="374"/>
      <c r="H70" s="374"/>
      <c r="I70" s="374"/>
      <c r="J70" s="374"/>
      <c r="K70" s="374"/>
      <c r="L70" s="374"/>
      <c r="M70" s="374"/>
      <c r="N70" s="374"/>
      <c r="O70" s="374"/>
      <c r="P70" s="374"/>
      <c r="Q70" s="374"/>
      <c r="R70" s="374"/>
    </row>
    <row r="71" spans="1:18" s="121" customFormat="1" ht="12.75" customHeight="1" x14ac:dyDescent="0.2">
      <c r="A71" s="288"/>
      <c r="B71" s="288"/>
      <c r="C71" s="288"/>
      <c r="D71" s="288"/>
      <c r="E71" s="288"/>
      <c r="F71" s="288"/>
      <c r="G71" s="288"/>
      <c r="H71" s="288"/>
      <c r="I71" s="288"/>
      <c r="J71" s="288"/>
      <c r="K71" s="288"/>
      <c r="L71" s="288"/>
      <c r="M71" s="288"/>
      <c r="N71" s="288"/>
      <c r="O71" s="288"/>
      <c r="P71" s="288"/>
      <c r="Q71" s="288"/>
      <c r="R71" s="288"/>
    </row>
    <row r="72" spans="1:18" s="121" customFormat="1" x14ac:dyDescent="0.2">
      <c r="A72" s="194"/>
      <c r="B72" s="192" t="s">
        <v>47</v>
      </c>
      <c r="C72" s="194"/>
      <c r="D72" s="194"/>
      <c r="E72" s="281" t="s">
        <v>283</v>
      </c>
      <c r="F72" s="194"/>
      <c r="H72" s="194"/>
      <c r="I72" s="194"/>
      <c r="J72" s="194"/>
      <c r="K72" s="194"/>
      <c r="L72" s="214"/>
      <c r="M72" s="195"/>
      <c r="N72" s="195"/>
      <c r="O72" s="195"/>
      <c r="P72" s="195"/>
      <c r="Q72" s="195"/>
      <c r="R72" s="195"/>
    </row>
    <row r="73" spans="1:18" s="121" customFormat="1" ht="12.75" customHeight="1" x14ac:dyDescent="0.2">
      <c r="A73" s="194"/>
      <c r="B73" s="192" t="s">
        <v>48</v>
      </c>
      <c r="C73" s="194"/>
      <c r="D73" s="194"/>
      <c r="E73" s="379" t="s">
        <v>327</v>
      </c>
      <c r="F73" s="379"/>
      <c r="G73" s="379"/>
      <c r="H73" s="379"/>
      <c r="I73" s="379"/>
      <c r="J73" s="379"/>
      <c r="K73" s="379"/>
      <c r="L73" s="379"/>
      <c r="M73" s="379"/>
      <c r="N73" s="379"/>
      <c r="O73" s="379"/>
      <c r="P73" s="379"/>
      <c r="Q73" s="379"/>
      <c r="R73" s="379"/>
    </row>
    <row r="74" spans="1:18" s="121" customFormat="1" x14ac:dyDescent="0.2">
      <c r="A74" s="194"/>
      <c r="B74" s="192" t="s">
        <v>49</v>
      </c>
      <c r="C74" s="194"/>
      <c r="D74" s="194"/>
      <c r="E74" s="194"/>
      <c r="F74" s="192"/>
      <c r="G74" s="192"/>
      <c r="H74" s="192"/>
      <c r="I74" s="192"/>
      <c r="J74" s="194"/>
      <c r="K74" s="192"/>
      <c r="L74" s="215"/>
      <c r="M74" s="216"/>
      <c r="N74" s="217"/>
      <c r="O74" s="195"/>
      <c r="P74" s="195"/>
      <c r="Q74" s="195"/>
      <c r="R74" s="195"/>
    </row>
    <row r="75" spans="1:18" s="121" customFormat="1" x14ac:dyDescent="0.2">
      <c r="A75" s="194"/>
      <c r="B75" s="218" t="s">
        <v>216</v>
      </c>
      <c r="C75" s="378" t="s">
        <v>50</v>
      </c>
      <c r="D75" s="378"/>
      <c r="E75" s="378" t="s">
        <v>51</v>
      </c>
      <c r="F75" s="378"/>
      <c r="G75" s="194" t="s">
        <v>52</v>
      </c>
      <c r="H75" s="194"/>
      <c r="J75" s="194"/>
      <c r="K75" s="218"/>
      <c r="L75" s="378"/>
      <c r="M75" s="378"/>
      <c r="N75" s="378"/>
      <c r="O75" s="378"/>
      <c r="P75" s="194"/>
      <c r="Q75" s="194"/>
    </row>
    <row r="76" spans="1:18" s="121" customFormat="1" x14ac:dyDescent="0.2">
      <c r="A76" s="192"/>
      <c r="B76" s="219" t="s">
        <v>53</v>
      </c>
      <c r="C76" s="220" t="s">
        <v>240</v>
      </c>
      <c r="D76" s="221" t="s">
        <v>279</v>
      </c>
      <c r="E76" s="222">
        <v>32.32</v>
      </c>
      <c r="F76" s="194" t="s">
        <v>54</v>
      </c>
      <c r="G76" s="142" t="s">
        <v>313</v>
      </c>
      <c r="H76" s="142"/>
      <c r="J76" s="223"/>
      <c r="K76" s="219"/>
      <c r="L76" s="220"/>
      <c r="M76" s="221"/>
      <c r="N76" s="222"/>
      <c r="O76" s="194"/>
      <c r="P76" s="142"/>
      <c r="Q76" s="142"/>
    </row>
    <row r="77" spans="1:18" s="121" customFormat="1" x14ac:dyDescent="0.2">
      <c r="A77" s="194"/>
      <c r="B77" s="219" t="s">
        <v>55</v>
      </c>
      <c r="C77" s="220" t="s">
        <v>232</v>
      </c>
      <c r="D77" s="221" t="s">
        <v>280</v>
      </c>
      <c r="E77" s="222">
        <v>19.55</v>
      </c>
      <c r="F77" s="194" t="s">
        <v>54</v>
      </c>
      <c r="G77" s="142"/>
      <c r="J77" s="223"/>
      <c r="K77" s="219"/>
      <c r="L77" s="220"/>
      <c r="M77" s="221"/>
      <c r="N77" s="222"/>
      <c r="O77" s="194"/>
      <c r="P77" s="142"/>
    </row>
    <row r="78" spans="1:18" s="121" customFormat="1" x14ac:dyDescent="0.2">
      <c r="A78" s="194"/>
      <c r="B78" s="219" t="s">
        <v>56</v>
      </c>
      <c r="C78" s="220" t="s">
        <v>275</v>
      </c>
      <c r="D78" s="221" t="str">
        <f>D76</f>
        <v>46°28'25"</v>
      </c>
      <c r="E78" s="222">
        <v>32.32</v>
      </c>
      <c r="F78" s="194" t="s">
        <v>54</v>
      </c>
      <c r="G78" s="142" t="s">
        <v>312</v>
      </c>
      <c r="H78" s="142"/>
      <c r="I78" s="142"/>
      <c r="J78" s="223"/>
      <c r="K78" s="219"/>
      <c r="L78" s="220"/>
      <c r="M78" s="221"/>
      <c r="N78" s="222"/>
      <c r="O78" s="194"/>
      <c r="P78" s="431"/>
      <c r="Q78" s="431"/>
      <c r="R78" s="431"/>
    </row>
    <row r="79" spans="1:18" s="121" customFormat="1" x14ac:dyDescent="0.2">
      <c r="A79" s="194"/>
      <c r="B79" s="219" t="s">
        <v>318</v>
      </c>
      <c r="C79" s="220" t="s">
        <v>248</v>
      </c>
      <c r="D79" s="221" t="str">
        <f>D77</f>
        <v>43°31'35"</v>
      </c>
      <c r="E79" s="222">
        <v>19.55</v>
      </c>
      <c r="F79" s="194" t="s">
        <v>54</v>
      </c>
      <c r="G79" s="142" t="s">
        <v>319</v>
      </c>
      <c r="H79" s="142"/>
      <c r="J79" s="223"/>
      <c r="K79" s="219"/>
      <c r="L79" s="220"/>
      <c r="M79" s="221"/>
      <c r="N79" s="222"/>
      <c r="O79" s="194"/>
      <c r="P79" s="142"/>
      <c r="Q79" s="142"/>
    </row>
    <row r="80" spans="1:18" s="121" customFormat="1" x14ac:dyDescent="0.2">
      <c r="A80" s="194"/>
      <c r="B80" s="219"/>
      <c r="C80" s="226"/>
      <c r="D80" s="225"/>
      <c r="E80" s="222"/>
      <c r="F80" s="194"/>
      <c r="G80" s="142"/>
      <c r="J80" s="223"/>
      <c r="K80" s="224"/>
      <c r="L80" s="220"/>
      <c r="M80" s="225"/>
      <c r="N80" s="222"/>
      <c r="O80" s="194"/>
      <c r="P80" s="142"/>
      <c r="Q80" s="195"/>
      <c r="R80" s="195"/>
    </row>
    <row r="81" spans="1:18" s="121" customFormat="1" x14ac:dyDescent="0.2">
      <c r="A81" s="227"/>
      <c r="B81" s="228" t="s">
        <v>241</v>
      </c>
      <c r="C81" s="229"/>
      <c r="D81" s="194"/>
      <c r="E81" s="194"/>
      <c r="F81" s="194" t="s">
        <v>59</v>
      </c>
      <c r="G81" s="194"/>
      <c r="H81" s="230"/>
      <c r="I81" s="231"/>
      <c r="L81" s="194"/>
      <c r="M81" s="191"/>
      <c r="N81" s="191"/>
      <c r="O81" s="191"/>
      <c r="P81" s="195"/>
      <c r="Q81" s="195"/>
      <c r="R81" s="195"/>
    </row>
    <row r="82" spans="1:18" s="121" customFormat="1" x14ac:dyDescent="0.2">
      <c r="A82" s="227"/>
      <c r="B82" s="232" t="s">
        <v>251</v>
      </c>
      <c r="C82" s="373">
        <v>28000</v>
      </c>
      <c r="D82" s="373"/>
      <c r="E82" s="194" t="s">
        <v>57</v>
      </c>
      <c r="F82" s="377" t="s">
        <v>256</v>
      </c>
      <c r="G82" s="377"/>
      <c r="H82" s="377"/>
      <c r="L82" s="194"/>
      <c r="M82" s="191"/>
      <c r="N82" s="191"/>
      <c r="O82" s="191"/>
      <c r="P82" s="195"/>
      <c r="Q82" s="195"/>
      <c r="R82" s="195"/>
    </row>
    <row r="83" spans="1:18" s="121" customFormat="1" x14ac:dyDescent="0.2">
      <c r="A83" s="227"/>
      <c r="B83" s="198"/>
      <c r="C83" s="383"/>
      <c r="D83" s="383"/>
      <c r="E83" s="194"/>
      <c r="F83" s="194" t="s">
        <v>58</v>
      </c>
      <c r="G83" s="194"/>
      <c r="H83" s="233"/>
      <c r="I83" s="234"/>
      <c r="L83" s="194"/>
      <c r="M83" s="191"/>
      <c r="N83" s="191"/>
      <c r="O83" s="191"/>
      <c r="P83" s="195"/>
      <c r="Q83" s="195"/>
      <c r="R83" s="195"/>
    </row>
    <row r="84" spans="1:18" s="121" customFormat="1" x14ac:dyDescent="0.2">
      <c r="A84" s="194"/>
      <c r="B84" s="228" t="s">
        <v>242</v>
      </c>
      <c r="C84" s="235"/>
      <c r="D84" s="236"/>
      <c r="E84" s="236"/>
      <c r="F84" s="203" t="s">
        <v>231</v>
      </c>
      <c r="H84" s="230"/>
      <c r="I84" s="234"/>
      <c r="L84" s="194"/>
      <c r="M84" s="191"/>
      <c r="N84" s="191"/>
      <c r="O84" s="191"/>
      <c r="P84" s="195"/>
      <c r="Q84" s="195"/>
      <c r="R84" s="195"/>
    </row>
    <row r="85" spans="1:18" s="121" customFormat="1" x14ac:dyDescent="0.2">
      <c r="A85" s="194"/>
      <c r="B85" s="237" t="s">
        <v>243</v>
      </c>
      <c r="C85" s="372">
        <v>55</v>
      </c>
      <c r="D85" s="372"/>
      <c r="E85" s="194" t="s">
        <v>57</v>
      </c>
      <c r="F85" s="194" t="s">
        <v>237</v>
      </c>
      <c r="H85" s="230"/>
      <c r="I85" s="234"/>
      <c r="L85" s="194"/>
      <c r="M85" s="191"/>
      <c r="N85" s="191"/>
      <c r="O85" s="191"/>
      <c r="P85" s="195"/>
      <c r="Q85" s="195"/>
      <c r="R85" s="195"/>
    </row>
    <row r="86" spans="1:18" s="121" customFormat="1" x14ac:dyDescent="0.2">
      <c r="A86" s="194"/>
      <c r="B86" s="237" t="s">
        <v>266</v>
      </c>
      <c r="C86" s="372"/>
      <c r="D86" s="372"/>
      <c r="E86" s="194" t="s">
        <v>57</v>
      </c>
      <c r="F86" s="203" t="s">
        <v>226</v>
      </c>
      <c r="H86" s="230"/>
      <c r="I86" s="234"/>
      <c r="L86" s="194"/>
      <c r="M86" s="191"/>
      <c r="N86" s="191"/>
      <c r="O86" s="191"/>
      <c r="P86" s="195"/>
      <c r="Q86" s="195"/>
      <c r="R86" s="195"/>
    </row>
    <row r="87" spans="1:18" s="121" customFormat="1" x14ac:dyDescent="0.2">
      <c r="A87" s="194"/>
      <c r="B87" s="237" t="s">
        <v>274</v>
      </c>
      <c r="C87" s="372"/>
      <c r="D87" s="372"/>
      <c r="E87" s="194" t="s">
        <v>57</v>
      </c>
      <c r="F87" s="194" t="s">
        <v>60</v>
      </c>
      <c r="L87" s="194"/>
      <c r="M87" s="191"/>
      <c r="N87" s="191"/>
      <c r="O87" s="191"/>
      <c r="P87" s="195"/>
      <c r="Q87" s="195"/>
      <c r="R87" s="195"/>
    </row>
    <row r="88" spans="1:18" s="121" customFormat="1" x14ac:dyDescent="0.2">
      <c r="B88" s="238" t="s">
        <v>252</v>
      </c>
      <c r="C88" s="372"/>
      <c r="D88" s="372"/>
      <c r="E88" s="194" t="s">
        <v>57</v>
      </c>
      <c r="F88" s="203" t="s">
        <v>61</v>
      </c>
      <c r="G88" s="194"/>
      <c r="H88" s="194"/>
      <c r="I88" s="194"/>
      <c r="J88" s="194"/>
      <c r="L88" s="194"/>
      <c r="M88" s="191"/>
      <c r="N88" s="191"/>
      <c r="O88" s="191"/>
      <c r="P88" s="195"/>
      <c r="Q88" s="195"/>
      <c r="R88" s="195"/>
    </row>
    <row r="89" spans="1:18" s="121" customFormat="1" ht="13.5" x14ac:dyDescent="0.2">
      <c r="A89" s="227"/>
      <c r="B89" s="239" t="s">
        <v>167</v>
      </c>
      <c r="C89" s="369">
        <f>SUM(C85:D88)</f>
        <v>55</v>
      </c>
      <c r="D89" s="369"/>
      <c r="E89" s="194" t="s">
        <v>57</v>
      </c>
      <c r="H89" s="234"/>
      <c r="I89" s="234"/>
      <c r="L89" s="194"/>
      <c r="M89" s="191"/>
      <c r="N89" s="194" t="s">
        <v>235</v>
      </c>
      <c r="O89" s="191"/>
      <c r="P89" s="195"/>
      <c r="Q89" s="195"/>
      <c r="R89" s="195"/>
    </row>
    <row r="90" spans="1:18" s="121" customFormat="1" ht="13.5" x14ac:dyDescent="0.2">
      <c r="A90" s="227"/>
      <c r="B90" s="239"/>
      <c r="C90" s="285"/>
      <c r="D90" s="285"/>
      <c r="E90" s="194"/>
      <c r="H90" s="234"/>
      <c r="I90" s="234"/>
      <c r="L90" s="194"/>
      <c r="M90" s="191"/>
      <c r="N90" s="194"/>
      <c r="O90" s="191"/>
      <c r="P90" s="195"/>
      <c r="Q90" s="195"/>
      <c r="R90" s="195"/>
    </row>
    <row r="91" spans="1:18" s="121" customFormat="1" ht="18" customHeight="1" thickBot="1" x14ac:dyDescent="0.25">
      <c r="A91" s="374" t="s">
        <v>168</v>
      </c>
      <c r="B91" s="374"/>
      <c r="C91" s="374"/>
      <c r="D91" s="374"/>
      <c r="E91" s="374"/>
      <c r="F91" s="374"/>
      <c r="G91" s="374"/>
      <c r="H91" s="374"/>
      <c r="I91" s="374"/>
      <c r="J91" s="374"/>
      <c r="K91" s="374"/>
      <c r="L91" s="374"/>
      <c r="M91" s="374"/>
      <c r="N91" s="374"/>
      <c r="O91" s="374"/>
      <c r="P91" s="374"/>
      <c r="Q91" s="374"/>
      <c r="R91" s="374"/>
    </row>
    <row r="92" spans="1:18" x14ac:dyDescent="0.2">
      <c r="A92" s="120"/>
      <c r="B92" s="120"/>
      <c r="C92" s="120"/>
      <c r="D92" s="120"/>
      <c r="E92" s="120"/>
      <c r="F92" s="120"/>
      <c r="G92" s="120"/>
      <c r="H92" s="120"/>
      <c r="I92" s="120"/>
      <c r="J92" s="120"/>
      <c r="K92" s="120"/>
      <c r="L92" s="120"/>
      <c r="M92" s="120"/>
      <c r="N92" s="120"/>
      <c r="O92" s="120"/>
      <c r="P92" s="120"/>
      <c r="Q92" s="120"/>
      <c r="R92" s="120"/>
    </row>
    <row r="93" spans="1:18" s="121" customFormat="1" ht="13.5" customHeight="1" x14ac:dyDescent="0.2">
      <c r="A93" s="240"/>
      <c r="B93" s="192" t="s">
        <v>227</v>
      </c>
      <c r="C93" s="240"/>
      <c r="E93" s="241"/>
      <c r="F93" s="371" t="s">
        <v>314</v>
      </c>
      <c r="G93" s="371"/>
      <c r="H93" s="371"/>
      <c r="I93" s="371"/>
      <c r="J93" s="371"/>
      <c r="K93" s="371"/>
      <c r="L93" s="371"/>
      <c r="M93" s="371"/>
      <c r="N93" s="371"/>
      <c r="O93" s="371"/>
      <c r="P93" s="371"/>
      <c r="Q93" s="371"/>
      <c r="R93" s="371"/>
    </row>
    <row r="94" spans="1:18" s="121" customFormat="1" ht="13.5" x14ac:dyDescent="0.2">
      <c r="A94" s="242"/>
      <c r="B94" s="192" t="s">
        <v>169</v>
      </c>
      <c r="C94" s="194"/>
      <c r="D94" s="194"/>
      <c r="E94" s="194"/>
      <c r="F94" s="203" t="s">
        <v>316</v>
      </c>
      <c r="G94" s="194"/>
      <c r="H94" s="142"/>
      <c r="J94" s="194"/>
      <c r="K94" s="196"/>
      <c r="L94" s="208"/>
      <c r="M94" s="195"/>
      <c r="N94" s="195"/>
      <c r="O94" s="195"/>
      <c r="P94" s="195"/>
      <c r="Q94" s="195"/>
      <c r="R94" s="195"/>
    </row>
    <row r="95" spans="1:18" s="121" customFormat="1" ht="13.5" x14ac:dyDescent="0.2">
      <c r="A95" s="191"/>
      <c r="B95" s="192" t="s">
        <v>170</v>
      </c>
      <c r="C95" s="194"/>
      <c r="D95" s="194"/>
      <c r="E95" s="194"/>
      <c r="F95" s="203" t="s">
        <v>263</v>
      </c>
      <c r="G95" s="194"/>
      <c r="H95" s="142"/>
      <c r="J95" s="194"/>
      <c r="K95" s="194"/>
      <c r="L95" s="208"/>
      <c r="M95" s="195"/>
      <c r="N95" s="195"/>
      <c r="O95" s="195"/>
      <c r="P95" s="195"/>
      <c r="Q95" s="195"/>
      <c r="R95" s="195"/>
    </row>
    <row r="96" spans="1:18" s="121" customFormat="1" x14ac:dyDescent="0.2">
      <c r="A96" s="191"/>
      <c r="B96" s="192" t="s">
        <v>172</v>
      </c>
      <c r="C96" s="194"/>
      <c r="D96" s="194"/>
      <c r="E96" s="194"/>
      <c r="F96" s="278" t="s">
        <v>315</v>
      </c>
      <c r="G96" s="276"/>
      <c r="H96" s="277"/>
      <c r="I96" s="276"/>
      <c r="J96" s="199"/>
      <c r="K96" s="235"/>
      <c r="N96" s="195"/>
      <c r="O96" s="195"/>
      <c r="P96" s="195"/>
      <c r="Q96" s="195"/>
      <c r="R96" s="195"/>
    </row>
    <row r="97" spans="1:18" s="121" customFormat="1" x14ac:dyDescent="0.2">
      <c r="A97" s="191"/>
      <c r="B97" s="192" t="s">
        <v>173</v>
      </c>
      <c r="C97" s="194"/>
      <c r="D97" s="194"/>
      <c r="E97" s="194"/>
      <c r="F97" s="278" t="s">
        <v>315</v>
      </c>
      <c r="G97" s="276"/>
      <c r="H97" s="276"/>
      <c r="I97" s="276"/>
      <c r="J97" s="143"/>
      <c r="K97" s="142"/>
      <c r="L97" s="142"/>
      <c r="M97" s="142"/>
      <c r="N97" s="142"/>
      <c r="O97" s="142"/>
      <c r="P97" s="142"/>
      <c r="Q97" s="142"/>
      <c r="R97" s="142"/>
    </row>
    <row r="98" spans="1:18" s="121" customFormat="1" ht="13.5" x14ac:dyDescent="0.2">
      <c r="A98" s="191"/>
      <c r="B98" s="192" t="s">
        <v>174</v>
      </c>
      <c r="C98" s="194"/>
      <c r="D98" s="194"/>
      <c r="E98" s="194"/>
      <c r="F98" s="203" t="s">
        <v>230</v>
      </c>
      <c r="G98" s="194"/>
      <c r="H98" s="142"/>
      <c r="J98" s="194"/>
      <c r="K98" s="194"/>
      <c r="L98" s="208"/>
      <c r="M98" s="195"/>
      <c r="N98" s="195"/>
      <c r="O98" s="195"/>
      <c r="P98" s="195"/>
      <c r="Q98" s="195"/>
      <c r="R98" s="195"/>
    </row>
    <row r="99" spans="1:18" s="121" customFormat="1" ht="13.5" x14ac:dyDescent="0.2">
      <c r="A99" s="191"/>
      <c r="B99" s="192" t="s">
        <v>223</v>
      </c>
      <c r="C99" s="194"/>
      <c r="D99" s="194"/>
      <c r="E99" s="194"/>
      <c r="F99" s="232" t="s">
        <v>276</v>
      </c>
      <c r="G99" s="194"/>
      <c r="H99" s="142"/>
      <c r="J99" s="194"/>
      <c r="K99" s="194"/>
      <c r="L99" s="208"/>
      <c r="M99" s="195"/>
      <c r="N99" s="195"/>
      <c r="O99" s="195"/>
      <c r="P99" s="195"/>
      <c r="Q99" s="195"/>
      <c r="R99" s="195"/>
    </row>
    <row r="100" spans="1:18" s="244" customFormat="1" ht="13.5" x14ac:dyDescent="0.2">
      <c r="A100" s="242"/>
      <c r="B100" s="192" t="s">
        <v>171</v>
      </c>
      <c r="C100" s="194"/>
      <c r="D100" s="194"/>
      <c r="E100" s="194"/>
      <c r="F100" s="243" t="s">
        <v>317</v>
      </c>
      <c r="G100" s="194"/>
      <c r="H100" s="194"/>
      <c r="J100" s="232"/>
      <c r="K100" s="232"/>
      <c r="L100" s="245"/>
      <c r="M100" s="191"/>
      <c r="N100" s="191"/>
      <c r="O100" s="191"/>
      <c r="P100" s="191"/>
      <c r="Q100" s="191"/>
      <c r="R100" s="191"/>
    </row>
    <row r="101" spans="1:18" s="64" customFormat="1" ht="13.5" x14ac:dyDescent="0.25">
      <c r="A101" s="73"/>
      <c r="B101" s="75"/>
      <c r="C101" s="68"/>
      <c r="D101" s="68"/>
      <c r="E101" s="68"/>
      <c r="F101" s="140"/>
      <c r="G101" s="68"/>
      <c r="H101" s="68"/>
      <c r="J101" s="114"/>
      <c r="K101" s="114"/>
      <c r="L101" s="115"/>
      <c r="M101" s="74"/>
      <c r="N101" s="74"/>
      <c r="O101" s="74"/>
      <c r="P101" s="74"/>
      <c r="Q101" s="74"/>
      <c r="R101" s="74"/>
    </row>
    <row r="102" spans="1:18" s="64" customFormat="1" ht="13.5" x14ac:dyDescent="0.25">
      <c r="A102" s="73"/>
      <c r="B102" s="75"/>
      <c r="C102" s="68"/>
      <c r="D102" s="68"/>
      <c r="E102" s="68"/>
      <c r="F102" s="140"/>
      <c r="G102" s="68"/>
      <c r="H102" s="68"/>
      <c r="J102" s="114"/>
      <c r="K102" s="114"/>
      <c r="L102" s="115"/>
      <c r="M102" s="74"/>
      <c r="N102" s="74"/>
      <c r="O102" s="74"/>
      <c r="P102" s="74"/>
      <c r="Q102" s="74"/>
      <c r="R102" s="74"/>
    </row>
    <row r="103" spans="1:18" s="64" customFormat="1" ht="13.5" x14ac:dyDescent="0.25">
      <c r="A103" s="73"/>
      <c r="B103" s="75"/>
      <c r="C103" s="68"/>
      <c r="D103" s="68"/>
      <c r="E103" s="68"/>
      <c r="F103" s="140"/>
      <c r="G103" s="68"/>
      <c r="H103" s="68"/>
      <c r="J103" s="114"/>
      <c r="K103" s="114"/>
      <c r="L103" s="115"/>
      <c r="M103" s="74"/>
      <c r="N103" s="74"/>
      <c r="O103" s="74"/>
      <c r="P103" s="74"/>
      <c r="Q103" s="74"/>
      <c r="R103" s="74"/>
    </row>
    <row r="104" spans="1:18" s="64" customFormat="1" ht="13.5" x14ac:dyDescent="0.25">
      <c r="A104" s="73"/>
      <c r="B104" s="75"/>
      <c r="C104" s="68"/>
      <c r="D104" s="68"/>
      <c r="E104" s="68"/>
      <c r="F104" s="140"/>
      <c r="G104" s="68"/>
      <c r="H104" s="68"/>
      <c r="J104" s="114"/>
      <c r="K104" s="114"/>
      <c r="L104" s="115"/>
      <c r="M104" s="74"/>
      <c r="N104" s="74"/>
      <c r="O104" s="74"/>
      <c r="P104" s="74"/>
      <c r="Q104" s="74"/>
      <c r="R104" s="74"/>
    </row>
    <row r="105" spans="1:18" s="64" customFormat="1" ht="13.5" x14ac:dyDescent="0.25">
      <c r="A105" s="73"/>
      <c r="B105" s="75"/>
      <c r="C105" s="68"/>
      <c r="D105" s="68"/>
      <c r="E105" s="68"/>
      <c r="F105" s="140"/>
      <c r="G105" s="68"/>
      <c r="H105" s="68"/>
      <c r="J105" s="114"/>
      <c r="K105" s="114"/>
      <c r="L105" s="115"/>
      <c r="M105" s="74"/>
      <c r="N105" s="74"/>
      <c r="O105" s="74"/>
      <c r="P105" s="74"/>
      <c r="Q105" s="74"/>
      <c r="R105" s="74"/>
    </row>
    <row r="106" spans="1:18" s="64" customFormat="1" ht="13.5" x14ac:dyDescent="0.25">
      <c r="A106" s="73"/>
      <c r="B106" s="75"/>
      <c r="C106" s="68"/>
      <c r="D106" s="68"/>
      <c r="E106" s="68"/>
      <c r="F106" s="140"/>
      <c r="G106" s="68"/>
      <c r="H106" s="68"/>
      <c r="J106" s="114"/>
      <c r="K106" s="114"/>
      <c r="L106" s="115"/>
      <c r="M106" s="74"/>
      <c r="N106" s="74"/>
      <c r="O106" s="74"/>
      <c r="P106" s="74"/>
      <c r="Q106" s="74"/>
      <c r="R106" s="74"/>
    </row>
    <row r="107" spans="1:18" s="64" customFormat="1" ht="13.5" x14ac:dyDescent="0.25">
      <c r="A107" s="73"/>
      <c r="B107" s="75"/>
      <c r="C107" s="68"/>
      <c r="D107" s="68"/>
      <c r="E107" s="68"/>
      <c r="F107" s="140"/>
      <c r="G107" s="68"/>
      <c r="H107" s="68"/>
      <c r="J107" s="114"/>
      <c r="K107" s="114"/>
      <c r="L107" s="115"/>
      <c r="M107" s="74"/>
      <c r="N107" s="74"/>
      <c r="O107" s="74"/>
      <c r="P107" s="74"/>
      <c r="Q107" s="74"/>
      <c r="R107" s="74"/>
    </row>
    <row r="108" spans="1:18" s="64" customFormat="1" ht="13.5" thickBot="1" x14ac:dyDescent="0.25">
      <c r="A108" s="370" t="s">
        <v>265</v>
      </c>
      <c r="B108" s="370"/>
      <c r="C108" s="370"/>
      <c r="D108" s="370"/>
      <c r="E108" s="370"/>
      <c r="F108" s="370"/>
      <c r="G108" s="370"/>
      <c r="H108" s="370"/>
      <c r="I108" s="370"/>
      <c r="J108" s="370"/>
      <c r="K108" s="370"/>
      <c r="L108" s="370"/>
      <c r="M108" s="370"/>
      <c r="N108" s="370"/>
      <c r="O108" s="370"/>
      <c r="P108" s="370"/>
      <c r="Q108" s="370"/>
      <c r="R108" s="370"/>
    </row>
    <row r="109" spans="1:18" s="64" customFormat="1" ht="15" x14ac:dyDescent="0.2">
      <c r="A109" s="185"/>
      <c r="B109" s="185"/>
      <c r="C109" s="185"/>
      <c r="D109" s="185"/>
      <c r="E109" s="185"/>
      <c r="F109" s="185"/>
      <c r="G109" s="185"/>
      <c r="H109" s="185"/>
      <c r="I109" s="185"/>
      <c r="J109" s="185"/>
      <c r="K109" s="185"/>
      <c r="L109" s="185"/>
      <c r="M109" s="185"/>
      <c r="N109" s="185"/>
      <c r="O109" s="185"/>
      <c r="P109" s="185"/>
      <c r="Q109" s="185"/>
      <c r="R109" s="185"/>
    </row>
    <row r="110" spans="1:18" s="64" customFormat="1" ht="15" x14ac:dyDescent="0.2">
      <c r="A110" s="185"/>
      <c r="B110" s="185"/>
      <c r="C110" s="185"/>
      <c r="D110" s="185"/>
      <c r="E110" s="185"/>
      <c r="F110" s="185"/>
      <c r="G110" s="185"/>
      <c r="H110" s="185"/>
      <c r="I110" s="185"/>
      <c r="J110" s="185"/>
      <c r="K110" s="185"/>
      <c r="L110" s="185"/>
      <c r="M110" s="185"/>
      <c r="N110" s="185"/>
      <c r="O110" s="185"/>
      <c r="P110" s="185"/>
      <c r="Q110" s="185"/>
      <c r="R110" s="185"/>
    </row>
    <row r="111" spans="1:18" s="64" customFormat="1" ht="15" x14ac:dyDescent="0.2">
      <c r="A111" s="185"/>
      <c r="B111" s="185"/>
      <c r="C111" s="185"/>
      <c r="D111" s="185"/>
      <c r="E111" s="185"/>
      <c r="F111" s="185"/>
      <c r="G111" s="185"/>
      <c r="H111" s="185"/>
      <c r="I111" s="185"/>
      <c r="J111" s="185"/>
      <c r="K111" s="185"/>
      <c r="L111" s="185"/>
      <c r="M111" s="185"/>
      <c r="N111" s="185"/>
      <c r="O111" s="185"/>
      <c r="P111" s="185"/>
      <c r="Q111" s="185"/>
      <c r="R111" s="185"/>
    </row>
    <row r="112" spans="1:18" s="64" customFormat="1" ht="15" x14ac:dyDescent="0.2">
      <c r="A112" s="185"/>
      <c r="B112" s="185"/>
      <c r="C112" s="185"/>
      <c r="D112" s="185"/>
      <c r="E112" s="185"/>
      <c r="F112" s="185"/>
      <c r="G112" s="185"/>
      <c r="H112" s="185"/>
      <c r="I112" s="185"/>
      <c r="J112" s="185"/>
      <c r="K112" s="185"/>
      <c r="L112" s="185"/>
      <c r="M112" s="185"/>
      <c r="N112" s="185"/>
      <c r="O112" s="185"/>
      <c r="P112" s="185"/>
      <c r="Q112" s="185"/>
      <c r="R112" s="185"/>
    </row>
    <row r="113" spans="1:18" s="64" customFormat="1" ht="15" x14ac:dyDescent="0.2">
      <c r="A113" s="185"/>
      <c r="B113" s="185"/>
      <c r="C113" s="185"/>
      <c r="D113" s="185"/>
      <c r="E113" s="185"/>
      <c r="F113" s="185"/>
      <c r="G113" s="185"/>
      <c r="H113" s="185"/>
      <c r="I113" s="185"/>
      <c r="J113" s="185"/>
      <c r="K113" s="185"/>
      <c r="L113" s="185"/>
      <c r="M113" s="185"/>
      <c r="N113" s="185"/>
      <c r="O113" s="185"/>
      <c r="P113" s="185"/>
      <c r="Q113" s="185"/>
      <c r="R113" s="185"/>
    </row>
    <row r="114" spans="1:18" s="64" customFormat="1" ht="15" x14ac:dyDescent="0.2">
      <c r="A114" s="185"/>
      <c r="B114" s="185"/>
      <c r="C114" s="185"/>
      <c r="D114" s="185"/>
      <c r="E114" s="185"/>
      <c r="F114" s="185"/>
      <c r="G114" s="185"/>
      <c r="H114" s="185"/>
      <c r="I114" s="185"/>
      <c r="J114" s="185"/>
      <c r="K114" s="185"/>
      <c r="L114" s="185"/>
      <c r="M114" s="185"/>
      <c r="N114" s="185"/>
      <c r="O114" s="185"/>
      <c r="P114" s="185"/>
      <c r="Q114" s="185"/>
      <c r="R114" s="185"/>
    </row>
    <row r="115" spans="1:18" s="64" customFormat="1" ht="15" x14ac:dyDescent="0.2">
      <c r="A115" s="185"/>
      <c r="B115" s="185"/>
      <c r="C115" s="185"/>
      <c r="D115" s="185"/>
      <c r="E115" s="185"/>
      <c r="F115" s="185"/>
      <c r="G115" s="185"/>
      <c r="H115" s="185"/>
      <c r="I115" s="185"/>
      <c r="J115" s="185"/>
      <c r="K115" s="185"/>
      <c r="L115" s="185"/>
      <c r="M115" s="185"/>
      <c r="N115" s="185"/>
      <c r="O115" s="185"/>
      <c r="P115" s="185"/>
      <c r="Q115" s="185"/>
      <c r="R115" s="185"/>
    </row>
    <row r="116" spans="1:18" s="64" customFormat="1" ht="15" x14ac:dyDescent="0.2">
      <c r="A116" s="185"/>
      <c r="B116" s="185"/>
      <c r="C116" s="185"/>
      <c r="D116" s="185"/>
      <c r="E116" s="185"/>
      <c r="F116" s="185"/>
      <c r="G116" s="185"/>
      <c r="H116" s="185"/>
      <c r="I116" s="185"/>
      <c r="J116" s="185"/>
      <c r="K116" s="185"/>
      <c r="L116" s="185"/>
      <c r="M116" s="185"/>
      <c r="N116" s="185"/>
      <c r="O116" s="185"/>
      <c r="P116" s="185"/>
      <c r="Q116" s="185"/>
      <c r="R116" s="185"/>
    </row>
    <row r="117" spans="1:18" s="64" customFormat="1" ht="15" x14ac:dyDescent="0.2">
      <c r="A117" s="185"/>
      <c r="B117" s="185"/>
      <c r="C117" s="185"/>
      <c r="D117" s="185"/>
      <c r="E117" s="185"/>
      <c r="F117" s="185"/>
      <c r="G117" s="185"/>
      <c r="H117" s="185"/>
      <c r="I117" s="185"/>
      <c r="J117" s="185"/>
      <c r="K117" s="185"/>
      <c r="L117" s="185"/>
      <c r="M117" s="185"/>
      <c r="N117" s="185"/>
      <c r="O117" s="185"/>
      <c r="P117" s="185"/>
      <c r="Q117" s="185"/>
      <c r="R117" s="185"/>
    </row>
    <row r="118" spans="1:18" s="64" customFormat="1" ht="15" x14ac:dyDescent="0.2">
      <c r="A118" s="185"/>
      <c r="B118" s="185"/>
      <c r="C118" s="185"/>
      <c r="D118" s="185"/>
      <c r="E118" s="185"/>
      <c r="F118" s="185"/>
      <c r="G118" s="185"/>
      <c r="H118" s="185"/>
      <c r="I118" s="185"/>
      <c r="J118" s="185"/>
      <c r="K118" s="185"/>
      <c r="L118" s="185"/>
      <c r="M118" s="185"/>
      <c r="N118" s="185"/>
      <c r="O118" s="185"/>
      <c r="P118" s="185"/>
      <c r="Q118" s="185"/>
      <c r="R118" s="185"/>
    </row>
    <row r="119" spans="1:18" s="64" customFormat="1" ht="15" x14ac:dyDescent="0.2">
      <c r="A119" s="185"/>
      <c r="B119" s="185"/>
      <c r="C119" s="185"/>
      <c r="D119" s="185"/>
      <c r="E119" s="185"/>
      <c r="F119" s="185"/>
      <c r="G119" s="185"/>
      <c r="H119" s="185"/>
      <c r="I119" s="185"/>
      <c r="J119" s="185"/>
      <c r="K119" s="185"/>
      <c r="L119" s="185"/>
      <c r="M119" s="185"/>
      <c r="N119" s="185"/>
      <c r="O119" s="185"/>
      <c r="P119" s="185"/>
      <c r="Q119" s="185"/>
      <c r="R119" s="185"/>
    </row>
    <row r="120" spans="1:18" s="64" customFormat="1" ht="15" x14ac:dyDescent="0.2">
      <c r="A120" s="185"/>
      <c r="B120" s="185"/>
      <c r="C120" s="185"/>
      <c r="D120" s="185"/>
      <c r="E120" s="185"/>
      <c r="F120" s="185"/>
      <c r="G120" s="185"/>
      <c r="H120" s="185"/>
      <c r="I120" s="185"/>
      <c r="J120" s="185"/>
      <c r="K120" s="185"/>
      <c r="L120" s="185"/>
      <c r="M120" s="185"/>
      <c r="N120" s="185"/>
      <c r="O120" s="185"/>
      <c r="P120" s="185"/>
      <c r="Q120" s="185"/>
      <c r="R120" s="185"/>
    </row>
    <row r="121" spans="1:18" s="64" customFormat="1" ht="15" x14ac:dyDescent="0.2">
      <c r="A121" s="185"/>
      <c r="B121" s="185"/>
      <c r="C121" s="185"/>
      <c r="D121" s="185"/>
      <c r="E121" s="185"/>
      <c r="F121" s="185"/>
      <c r="G121" s="185"/>
      <c r="H121" s="185"/>
      <c r="I121" s="185"/>
      <c r="J121" s="185"/>
      <c r="K121" s="185"/>
      <c r="L121" s="185"/>
      <c r="M121" s="185"/>
      <c r="N121" s="185"/>
      <c r="O121" s="185"/>
      <c r="P121" s="185"/>
      <c r="Q121" s="185"/>
      <c r="R121" s="185"/>
    </row>
    <row r="122" spans="1:18" s="64" customFormat="1" ht="15" x14ac:dyDescent="0.2">
      <c r="A122" s="185"/>
      <c r="B122" s="185"/>
      <c r="C122" s="185"/>
      <c r="D122" s="185"/>
      <c r="E122" s="185"/>
      <c r="F122" s="185"/>
      <c r="G122" s="185"/>
      <c r="H122" s="185"/>
      <c r="I122" s="185"/>
      <c r="J122" s="185"/>
      <c r="K122" s="185"/>
      <c r="L122" s="185"/>
      <c r="M122" s="185"/>
      <c r="N122" s="185"/>
      <c r="O122" s="185"/>
      <c r="P122" s="185"/>
      <c r="Q122" s="185"/>
      <c r="R122" s="185"/>
    </row>
    <row r="123" spans="1:18" s="64" customFormat="1" ht="15" x14ac:dyDescent="0.2">
      <c r="A123" s="185"/>
      <c r="B123" s="185"/>
      <c r="C123" s="185"/>
      <c r="D123" s="185"/>
      <c r="E123" s="185"/>
      <c r="F123" s="185"/>
      <c r="G123" s="185"/>
      <c r="H123" s="185"/>
      <c r="I123" s="185"/>
      <c r="J123" s="185"/>
      <c r="K123" s="185"/>
      <c r="L123" s="185"/>
      <c r="M123" s="185"/>
      <c r="N123" s="185"/>
      <c r="O123" s="185"/>
      <c r="P123" s="185"/>
      <c r="Q123" s="185"/>
      <c r="R123" s="185"/>
    </row>
    <row r="124" spans="1:18" s="64" customFormat="1" ht="15" x14ac:dyDescent="0.2">
      <c r="A124" s="185"/>
      <c r="B124" s="185"/>
      <c r="C124" s="185"/>
      <c r="D124" s="185"/>
      <c r="E124" s="185"/>
      <c r="F124" s="185"/>
      <c r="G124" s="185"/>
      <c r="H124" s="185"/>
      <c r="I124" s="185"/>
      <c r="J124" s="185"/>
      <c r="K124" s="185"/>
      <c r="L124" s="185"/>
      <c r="M124" s="185"/>
      <c r="N124" s="185"/>
      <c r="O124" s="185"/>
      <c r="P124" s="185"/>
      <c r="Q124" s="185"/>
      <c r="R124" s="185"/>
    </row>
    <row r="125" spans="1:18" s="64" customFormat="1" ht="15" x14ac:dyDescent="0.2">
      <c r="A125" s="185"/>
      <c r="B125" s="185"/>
      <c r="C125" s="185"/>
      <c r="D125" s="185"/>
      <c r="E125" s="185"/>
      <c r="F125" s="185"/>
      <c r="G125" s="185"/>
      <c r="H125" s="185"/>
      <c r="I125" s="185"/>
      <c r="J125" s="185"/>
      <c r="K125" s="185"/>
      <c r="L125" s="185"/>
      <c r="M125" s="185"/>
      <c r="N125" s="185"/>
      <c r="O125" s="185"/>
      <c r="P125" s="185"/>
      <c r="Q125" s="185"/>
      <c r="R125" s="185"/>
    </row>
    <row r="126" spans="1:18" s="64" customFormat="1" ht="15" x14ac:dyDescent="0.2">
      <c r="A126" s="185"/>
      <c r="B126" s="185"/>
      <c r="C126" s="185"/>
      <c r="D126" s="185"/>
      <c r="E126" s="185"/>
      <c r="F126" s="185"/>
      <c r="G126" s="185"/>
      <c r="H126" s="185"/>
      <c r="I126" s="185"/>
      <c r="J126" s="185"/>
      <c r="K126" s="185"/>
      <c r="L126" s="185"/>
      <c r="M126" s="185"/>
      <c r="N126" s="185"/>
      <c r="O126" s="185"/>
      <c r="P126" s="185"/>
      <c r="Q126" s="185"/>
      <c r="R126" s="185"/>
    </row>
    <row r="127" spans="1:18" s="64" customFormat="1" ht="15" x14ac:dyDescent="0.2">
      <c r="A127" s="185"/>
      <c r="B127" s="185"/>
      <c r="C127" s="185"/>
      <c r="D127" s="185"/>
      <c r="E127" s="185"/>
      <c r="F127" s="185"/>
      <c r="G127" s="185"/>
      <c r="H127" s="185"/>
      <c r="I127" s="185"/>
      <c r="J127" s="185"/>
      <c r="K127" s="185"/>
      <c r="L127" s="185"/>
      <c r="M127" s="185"/>
      <c r="N127" s="185"/>
      <c r="O127" s="185"/>
      <c r="P127" s="185"/>
      <c r="Q127" s="185"/>
      <c r="R127" s="185"/>
    </row>
    <row r="128" spans="1:18" s="64" customFormat="1" ht="15" x14ac:dyDescent="0.2">
      <c r="A128" s="185"/>
      <c r="B128" s="185"/>
      <c r="C128" s="185"/>
      <c r="D128" s="185"/>
      <c r="E128" s="185"/>
      <c r="F128" s="185"/>
      <c r="G128" s="185"/>
      <c r="H128" s="185"/>
      <c r="I128" s="185"/>
      <c r="J128" s="185"/>
      <c r="K128" s="185"/>
      <c r="L128" s="185"/>
      <c r="M128" s="185"/>
      <c r="N128" s="185"/>
      <c r="O128" s="185"/>
      <c r="P128" s="185"/>
      <c r="Q128" s="185"/>
      <c r="R128" s="185"/>
    </row>
    <row r="129" spans="1:27" s="64" customFormat="1" ht="13.5" x14ac:dyDescent="0.25">
      <c r="A129" s="73"/>
      <c r="B129" s="75"/>
      <c r="C129" s="68"/>
      <c r="D129" s="68"/>
      <c r="E129" s="68"/>
      <c r="F129" s="68"/>
      <c r="G129" s="68"/>
      <c r="H129" s="68"/>
      <c r="I129" s="123"/>
      <c r="J129" s="114"/>
      <c r="K129" s="114"/>
      <c r="L129" s="115"/>
      <c r="M129" s="74"/>
      <c r="N129" s="74"/>
      <c r="O129" s="74"/>
      <c r="P129" s="74"/>
      <c r="Q129" s="74"/>
      <c r="R129" s="74"/>
    </row>
    <row r="130" spans="1:27" s="64" customFormat="1" ht="13.5" x14ac:dyDescent="0.25">
      <c r="A130" s="73"/>
      <c r="B130" s="75"/>
      <c r="C130" s="68"/>
      <c r="D130" s="68"/>
      <c r="E130" s="68"/>
      <c r="F130" s="68"/>
      <c r="G130" s="68"/>
      <c r="H130" s="68"/>
      <c r="I130" s="123"/>
      <c r="J130" s="114"/>
      <c r="K130" s="114"/>
      <c r="L130" s="115"/>
      <c r="M130" s="74"/>
      <c r="N130" s="74"/>
      <c r="O130" s="74"/>
      <c r="P130" s="74"/>
      <c r="Q130" s="74"/>
      <c r="R130" s="74"/>
      <c r="Z130" s="64">
        <v>3140</v>
      </c>
    </row>
    <row r="131" spans="1:27" s="64" customFormat="1" ht="13.5" x14ac:dyDescent="0.25">
      <c r="A131" s="73"/>
      <c r="B131" s="75"/>
      <c r="C131" s="68"/>
      <c r="D131" s="68"/>
      <c r="E131" s="68"/>
      <c r="F131" s="68"/>
      <c r="G131" s="68"/>
      <c r="H131" s="68"/>
      <c r="I131" s="123"/>
      <c r="J131" s="114"/>
      <c r="K131" s="114"/>
      <c r="L131" s="115"/>
      <c r="M131" s="74"/>
      <c r="N131" s="74"/>
      <c r="O131" s="74"/>
      <c r="P131" s="74"/>
      <c r="Q131" s="74"/>
      <c r="R131" s="74"/>
      <c r="Z131" s="64">
        <v>3000</v>
      </c>
    </row>
    <row r="132" spans="1:27" s="64" customFormat="1" ht="13.5" x14ac:dyDescent="0.25">
      <c r="A132" s="73"/>
      <c r="B132" s="75"/>
      <c r="C132" s="68"/>
      <c r="D132" s="68"/>
      <c r="E132" s="68"/>
      <c r="F132" s="68"/>
      <c r="G132" s="68"/>
      <c r="H132" s="68"/>
      <c r="I132" s="123"/>
      <c r="J132" s="114"/>
      <c r="K132" s="114"/>
      <c r="L132" s="115"/>
      <c r="M132" s="74"/>
      <c r="N132" s="74"/>
      <c r="O132" s="74"/>
      <c r="P132" s="74"/>
      <c r="Q132" s="74"/>
      <c r="R132" s="74"/>
      <c r="Z132" s="64">
        <v>11</v>
      </c>
      <c r="AA132" s="64">
        <v>16</v>
      </c>
    </row>
    <row r="133" spans="1:27" s="64" customFormat="1" ht="13.5" x14ac:dyDescent="0.25">
      <c r="A133" s="73"/>
      <c r="B133" s="75"/>
      <c r="C133" s="68"/>
      <c r="D133" s="68"/>
      <c r="E133" s="68"/>
      <c r="F133" s="68"/>
      <c r="G133" s="68"/>
      <c r="H133" s="68"/>
      <c r="I133" s="123"/>
      <c r="J133" s="114"/>
      <c r="K133" s="114"/>
      <c r="L133" s="115"/>
      <c r="M133" s="74"/>
      <c r="N133" s="74"/>
      <c r="O133" s="74"/>
      <c r="P133" s="74"/>
      <c r="Q133" s="74"/>
      <c r="R133" s="74"/>
      <c r="AA133" s="186">
        <v>41700</v>
      </c>
    </row>
    <row r="134" spans="1:27" s="64" customFormat="1" ht="13.5" x14ac:dyDescent="0.25">
      <c r="A134" s="73"/>
      <c r="B134" s="75"/>
      <c r="C134" s="68"/>
      <c r="D134" s="68"/>
      <c r="E134" s="68"/>
      <c r="F134" s="68"/>
      <c r="G134" s="68"/>
      <c r="H134" s="68"/>
      <c r="I134" s="123"/>
      <c r="J134" s="114"/>
      <c r="K134" s="114"/>
      <c r="L134" s="115"/>
      <c r="M134" s="74"/>
      <c r="N134" s="74"/>
      <c r="O134" s="74"/>
      <c r="P134" s="74"/>
      <c r="Q134" s="74"/>
      <c r="R134" s="74"/>
    </row>
    <row r="135" spans="1:27" s="64" customFormat="1" ht="13.5" x14ac:dyDescent="0.25">
      <c r="A135" s="73"/>
      <c r="B135" s="75"/>
      <c r="C135" s="68"/>
      <c r="D135" s="68"/>
      <c r="E135" s="68"/>
      <c r="F135" s="68"/>
      <c r="G135" s="68"/>
      <c r="H135" s="68"/>
      <c r="I135" s="123"/>
      <c r="J135" s="114"/>
      <c r="K135" s="114"/>
      <c r="L135" s="115"/>
      <c r="M135" s="74"/>
      <c r="N135" s="74"/>
      <c r="O135" s="74"/>
      <c r="P135" s="74"/>
      <c r="Q135" s="74"/>
      <c r="R135" s="74"/>
    </row>
    <row r="136" spans="1:27" s="64" customFormat="1" ht="13.5" x14ac:dyDescent="0.25">
      <c r="A136" s="73"/>
      <c r="B136" s="75"/>
      <c r="C136" s="68"/>
      <c r="D136" s="68"/>
      <c r="E136" s="68"/>
      <c r="F136" s="68"/>
      <c r="G136" s="68"/>
      <c r="H136" s="68"/>
      <c r="I136" s="123"/>
      <c r="J136" s="114"/>
      <c r="K136" s="114"/>
      <c r="L136" s="115"/>
      <c r="M136" s="74"/>
      <c r="N136" s="74"/>
      <c r="O136" s="74"/>
      <c r="P136" s="74"/>
      <c r="Q136" s="74"/>
      <c r="R136" s="74"/>
    </row>
    <row r="137" spans="1:27" s="64" customFormat="1" ht="13.5" x14ac:dyDescent="0.25">
      <c r="A137" s="73"/>
      <c r="B137" s="75"/>
      <c r="C137" s="68"/>
      <c r="D137" s="68"/>
      <c r="E137" s="68"/>
      <c r="F137" s="68"/>
      <c r="G137" s="68"/>
      <c r="H137" s="68"/>
      <c r="I137" s="123"/>
      <c r="J137" s="114"/>
      <c r="K137" s="114"/>
      <c r="L137" s="115"/>
      <c r="M137" s="74"/>
      <c r="N137" s="74"/>
      <c r="O137" s="74"/>
      <c r="P137" s="74"/>
      <c r="Q137" s="74"/>
      <c r="R137" s="74"/>
    </row>
    <row r="138" spans="1:27" s="64" customFormat="1" ht="13.5" x14ac:dyDescent="0.25">
      <c r="A138" s="73"/>
      <c r="B138" s="75"/>
      <c r="C138" s="68"/>
      <c r="D138" s="68"/>
      <c r="E138" s="68"/>
      <c r="F138" s="68"/>
      <c r="G138" s="68"/>
      <c r="H138" s="68"/>
      <c r="I138" s="123"/>
      <c r="J138" s="114"/>
      <c r="K138" s="114"/>
      <c r="L138" s="115"/>
      <c r="M138" s="74"/>
      <c r="N138" s="74"/>
      <c r="O138" s="74"/>
      <c r="P138" s="74"/>
      <c r="Q138" s="74"/>
      <c r="R138" s="74"/>
    </row>
    <row r="139" spans="1:27" s="64" customFormat="1" ht="13.5" x14ac:dyDescent="0.25">
      <c r="A139" s="73"/>
      <c r="B139" s="75"/>
      <c r="C139" s="68"/>
      <c r="D139" s="68"/>
      <c r="E139" s="68"/>
      <c r="F139" s="68"/>
      <c r="G139" s="68"/>
      <c r="H139" s="68"/>
      <c r="I139" s="123"/>
      <c r="J139" s="114"/>
      <c r="K139" s="114"/>
      <c r="L139" s="115"/>
      <c r="M139" s="74"/>
      <c r="N139" s="74"/>
      <c r="O139" s="74"/>
      <c r="P139" s="74"/>
      <c r="Q139" s="74"/>
      <c r="R139" s="74"/>
    </row>
    <row r="140" spans="1:27" s="64" customFormat="1" ht="13.5" x14ac:dyDescent="0.25">
      <c r="A140" s="73"/>
      <c r="B140" s="75"/>
      <c r="C140" s="68"/>
      <c r="D140" s="68"/>
      <c r="E140" s="68"/>
      <c r="F140" s="68"/>
      <c r="G140" s="68"/>
      <c r="H140" s="68"/>
      <c r="I140" s="123"/>
      <c r="J140" s="114"/>
      <c r="K140" s="114"/>
      <c r="L140" s="115"/>
      <c r="M140" s="74"/>
      <c r="N140" s="74"/>
      <c r="O140" s="74"/>
      <c r="P140" s="74"/>
      <c r="Q140" s="74"/>
      <c r="R140" s="74"/>
    </row>
    <row r="141" spans="1:27" s="64" customFormat="1" ht="13.5" x14ac:dyDescent="0.25">
      <c r="A141" s="73"/>
      <c r="B141" s="75"/>
      <c r="C141" s="68"/>
      <c r="D141" s="68"/>
      <c r="E141" s="68"/>
      <c r="F141" s="68"/>
      <c r="G141" s="68"/>
      <c r="H141" s="68"/>
      <c r="I141" s="123"/>
      <c r="J141" s="114"/>
      <c r="K141" s="114"/>
      <c r="L141" s="115"/>
      <c r="M141" s="74"/>
      <c r="N141" s="74"/>
      <c r="O141" s="74"/>
      <c r="P141" s="74"/>
      <c r="Q141" s="74"/>
      <c r="R141" s="74"/>
    </row>
    <row r="142" spans="1:27" s="64" customFormat="1" ht="13.5" x14ac:dyDescent="0.25">
      <c r="A142" s="73"/>
      <c r="B142" s="75"/>
      <c r="C142" s="68"/>
      <c r="D142" s="68"/>
      <c r="E142" s="68"/>
      <c r="F142" s="68"/>
      <c r="G142" s="68"/>
      <c r="H142" s="68"/>
      <c r="I142" s="123"/>
      <c r="J142" s="114"/>
      <c r="K142" s="114"/>
      <c r="L142" s="115"/>
      <c r="M142" s="74"/>
      <c r="N142" s="74"/>
      <c r="O142" s="74"/>
      <c r="P142" s="74"/>
      <c r="Q142" s="74"/>
      <c r="R142" s="74"/>
    </row>
    <row r="143" spans="1:27" s="64" customFormat="1" ht="13.5" x14ac:dyDescent="0.25">
      <c r="A143" s="73"/>
      <c r="B143" s="75"/>
      <c r="C143" s="68"/>
      <c r="D143" s="68"/>
      <c r="E143" s="68"/>
      <c r="F143" s="68"/>
      <c r="G143" s="68"/>
      <c r="H143" s="68"/>
      <c r="I143" s="123"/>
      <c r="J143" s="114"/>
      <c r="K143" s="114"/>
      <c r="L143" s="115"/>
      <c r="M143" s="74"/>
      <c r="N143" s="74"/>
      <c r="O143" s="74"/>
      <c r="P143" s="74"/>
      <c r="Q143" s="74"/>
      <c r="R143" s="74"/>
    </row>
    <row r="144" spans="1:27" s="64" customFormat="1" ht="13.5" x14ac:dyDescent="0.25">
      <c r="A144" s="73"/>
      <c r="B144" s="75"/>
      <c r="C144" s="68"/>
      <c r="D144" s="68"/>
      <c r="E144" s="68"/>
      <c r="F144" s="68"/>
      <c r="G144" s="68"/>
      <c r="H144" s="68"/>
      <c r="I144" s="123"/>
      <c r="J144" s="114"/>
      <c r="K144" s="114"/>
      <c r="L144" s="115"/>
      <c r="M144" s="74"/>
      <c r="N144" s="74"/>
      <c r="O144" s="74"/>
      <c r="P144" s="74"/>
      <c r="Q144" s="74"/>
      <c r="R144" s="74"/>
    </row>
    <row r="145" spans="1:18" s="64" customFormat="1" ht="13.5" x14ac:dyDescent="0.25">
      <c r="A145" s="73"/>
      <c r="B145" s="75"/>
      <c r="C145" s="68"/>
      <c r="D145" s="68"/>
      <c r="E145" s="68"/>
      <c r="F145" s="68"/>
      <c r="G145" s="68"/>
      <c r="H145" s="68"/>
      <c r="I145" s="123"/>
      <c r="J145" s="114"/>
      <c r="K145" s="114"/>
      <c r="L145" s="115"/>
      <c r="M145" s="74"/>
      <c r="N145" s="74"/>
      <c r="O145" s="74"/>
      <c r="P145" s="74"/>
      <c r="Q145" s="74"/>
      <c r="R145" s="74"/>
    </row>
    <row r="146" spans="1:18" s="64" customFormat="1" ht="13.5" x14ac:dyDescent="0.25">
      <c r="A146" s="73"/>
      <c r="B146" s="75"/>
      <c r="C146" s="68"/>
      <c r="D146" s="68"/>
      <c r="E146" s="68"/>
      <c r="F146" s="68"/>
      <c r="G146" s="68"/>
      <c r="H146" s="68"/>
      <c r="I146" s="123"/>
      <c r="J146" s="114"/>
      <c r="K146" s="114"/>
      <c r="L146" s="115"/>
      <c r="M146" s="74"/>
      <c r="N146" s="74"/>
      <c r="O146" s="74"/>
      <c r="P146" s="74"/>
      <c r="Q146" s="74"/>
      <c r="R146" s="74"/>
    </row>
    <row r="147" spans="1:18" s="64" customFormat="1" ht="13.5" x14ac:dyDescent="0.25">
      <c r="A147" s="73"/>
      <c r="B147" s="75"/>
      <c r="C147" s="68"/>
      <c r="D147" s="68"/>
      <c r="E147" s="68"/>
      <c r="F147" s="68"/>
      <c r="G147" s="68"/>
      <c r="H147" s="68"/>
      <c r="I147" s="123"/>
      <c r="J147" s="114"/>
      <c r="K147" s="114"/>
      <c r="L147" s="115"/>
      <c r="M147" s="74"/>
      <c r="N147" s="74"/>
      <c r="O147" s="74"/>
      <c r="P147" s="74"/>
      <c r="Q147" s="74"/>
      <c r="R147" s="74"/>
    </row>
    <row r="148" spans="1:18" s="64" customFormat="1" ht="13.5" x14ac:dyDescent="0.25">
      <c r="A148" s="73"/>
      <c r="B148" s="75"/>
      <c r="C148" s="68"/>
      <c r="D148" s="68"/>
      <c r="E148" s="68"/>
      <c r="F148" s="68"/>
      <c r="G148" s="68"/>
      <c r="H148" s="68"/>
      <c r="I148" s="123"/>
      <c r="J148" s="114"/>
      <c r="K148" s="114"/>
      <c r="L148" s="115"/>
      <c r="M148" s="74"/>
      <c r="N148" s="74"/>
      <c r="O148" s="74"/>
      <c r="P148" s="74"/>
      <c r="Q148" s="74"/>
      <c r="R148" s="74"/>
    </row>
    <row r="149" spans="1:18" s="64" customFormat="1" ht="13.5" x14ac:dyDescent="0.25">
      <c r="A149" s="73"/>
      <c r="B149" s="75"/>
      <c r="C149" s="68"/>
      <c r="D149" s="68"/>
      <c r="E149" s="68"/>
      <c r="F149" s="68"/>
      <c r="G149" s="68"/>
      <c r="H149" s="68"/>
      <c r="I149" s="123"/>
      <c r="J149" s="114"/>
      <c r="K149" s="114"/>
      <c r="L149" s="115"/>
      <c r="M149" s="74"/>
      <c r="N149" s="74"/>
      <c r="O149" s="74"/>
      <c r="P149" s="74"/>
      <c r="Q149" s="74"/>
      <c r="R149" s="74"/>
    </row>
    <row r="150" spans="1:18" s="64" customFormat="1" ht="13.5" x14ac:dyDescent="0.25">
      <c r="A150" s="73"/>
      <c r="B150" s="75"/>
      <c r="C150" s="68"/>
      <c r="D150" s="68"/>
      <c r="E150" s="68"/>
      <c r="F150" s="68"/>
      <c r="G150" s="68"/>
      <c r="H150" s="68"/>
      <c r="I150" s="123"/>
      <c r="J150" s="114"/>
      <c r="K150" s="114"/>
      <c r="L150" s="115"/>
      <c r="M150" s="74"/>
      <c r="N150" s="74"/>
      <c r="O150" s="74"/>
      <c r="P150" s="74"/>
      <c r="Q150" s="74"/>
      <c r="R150" s="74"/>
    </row>
    <row r="151" spans="1:18" s="64" customFormat="1" ht="13.5" x14ac:dyDescent="0.25">
      <c r="A151" s="73"/>
      <c r="B151" s="75"/>
      <c r="C151" s="68"/>
      <c r="D151" s="68"/>
      <c r="E151" s="68"/>
      <c r="F151" s="68"/>
      <c r="G151" s="68"/>
      <c r="H151" s="68"/>
      <c r="I151" s="123"/>
      <c r="J151" s="114"/>
      <c r="K151" s="114"/>
      <c r="L151" s="115"/>
      <c r="M151" s="74"/>
      <c r="N151" s="74"/>
      <c r="O151" s="74"/>
      <c r="P151" s="74"/>
      <c r="Q151" s="74"/>
      <c r="R151" s="74"/>
    </row>
    <row r="152" spans="1:18" s="64" customFormat="1" ht="13.5" x14ac:dyDescent="0.25">
      <c r="A152" s="73"/>
      <c r="B152" s="75"/>
      <c r="C152" s="68"/>
      <c r="D152" s="68"/>
      <c r="E152" s="68"/>
      <c r="F152" s="68"/>
      <c r="G152" s="68"/>
      <c r="H152" s="68"/>
      <c r="I152" s="123"/>
      <c r="J152" s="114"/>
      <c r="K152" s="114"/>
      <c r="L152" s="115"/>
      <c r="M152" s="74"/>
      <c r="N152" s="74"/>
      <c r="O152" s="74"/>
      <c r="P152" s="74"/>
      <c r="Q152" s="74"/>
      <c r="R152" s="74"/>
    </row>
    <row r="153" spans="1:18" s="64" customFormat="1" ht="13.5" x14ac:dyDescent="0.25">
      <c r="A153" s="73"/>
      <c r="B153" s="75"/>
      <c r="C153" s="68"/>
      <c r="D153" s="68"/>
      <c r="E153" s="68"/>
      <c r="F153" s="68"/>
      <c r="G153" s="68"/>
      <c r="H153" s="68"/>
      <c r="I153" s="123"/>
      <c r="J153" s="114"/>
      <c r="K153" s="114"/>
      <c r="L153" s="115"/>
      <c r="M153" s="74"/>
      <c r="N153" s="74"/>
      <c r="O153" s="74"/>
      <c r="P153" s="74"/>
      <c r="Q153" s="74"/>
      <c r="R153" s="74"/>
    </row>
    <row r="154" spans="1:18" s="64" customFormat="1" ht="13.5" x14ac:dyDescent="0.25">
      <c r="A154" s="73"/>
      <c r="B154" s="75"/>
      <c r="C154" s="68"/>
      <c r="D154" s="68"/>
      <c r="E154" s="68"/>
      <c r="F154" s="68"/>
      <c r="G154" s="68"/>
      <c r="H154" s="68"/>
      <c r="I154" s="123"/>
      <c r="J154" s="114"/>
      <c r="K154" s="114"/>
      <c r="L154" s="115"/>
      <c r="M154" s="74"/>
      <c r="N154" s="74"/>
      <c r="O154" s="74"/>
      <c r="P154" s="74"/>
      <c r="Q154" s="74"/>
      <c r="R154" s="74"/>
    </row>
    <row r="155" spans="1:18" s="64" customFormat="1" ht="13.5" x14ac:dyDescent="0.25">
      <c r="A155" s="73"/>
      <c r="B155" s="75"/>
      <c r="C155" s="68"/>
      <c r="D155" s="68"/>
      <c r="E155" s="68"/>
      <c r="F155" s="68"/>
      <c r="G155" s="68"/>
      <c r="H155" s="68"/>
      <c r="I155" s="123"/>
      <c r="J155" s="114"/>
      <c r="K155" s="114"/>
      <c r="L155" s="115"/>
      <c r="M155" s="74"/>
      <c r="N155" s="74"/>
      <c r="O155" s="74"/>
      <c r="P155" s="74"/>
      <c r="Q155" s="74"/>
      <c r="R155" s="74"/>
    </row>
    <row r="156" spans="1:18" s="64" customFormat="1" ht="13.5" x14ac:dyDescent="0.25">
      <c r="A156" s="73"/>
      <c r="B156" s="75"/>
      <c r="C156" s="68"/>
      <c r="D156" s="68"/>
      <c r="E156" s="68"/>
      <c r="F156" s="68"/>
      <c r="G156" s="68"/>
      <c r="H156" s="68"/>
      <c r="I156" s="123"/>
      <c r="J156" s="114"/>
      <c r="K156" s="114"/>
      <c r="L156" s="115"/>
      <c r="M156" s="74"/>
      <c r="N156" s="74"/>
      <c r="O156" s="74"/>
      <c r="P156" s="74"/>
      <c r="Q156" s="74"/>
      <c r="R156" s="74"/>
    </row>
    <row r="157" spans="1:18" s="64" customFormat="1" ht="13.5" x14ac:dyDescent="0.25">
      <c r="A157" s="73"/>
      <c r="B157" s="75"/>
      <c r="C157" s="68"/>
      <c r="D157" s="68"/>
      <c r="E157" s="68"/>
      <c r="F157" s="68"/>
      <c r="G157" s="68"/>
      <c r="H157" s="68"/>
      <c r="I157" s="123"/>
      <c r="J157" s="114"/>
      <c r="K157" s="114"/>
      <c r="L157" s="115"/>
      <c r="M157" s="74"/>
      <c r="N157" s="74"/>
      <c r="O157" s="74"/>
      <c r="P157" s="74"/>
      <c r="Q157" s="74"/>
      <c r="R157" s="74"/>
    </row>
    <row r="158" spans="1:18" s="95" customFormat="1" ht="18" customHeight="1" thickBot="1" x14ac:dyDescent="0.25">
      <c r="A158" s="368" t="s">
        <v>175</v>
      </c>
      <c r="B158" s="368"/>
      <c r="C158" s="368"/>
      <c r="D158" s="368"/>
      <c r="E158" s="368"/>
      <c r="F158" s="368"/>
      <c r="G158" s="368"/>
      <c r="H158" s="368"/>
      <c r="I158" s="368"/>
      <c r="J158" s="368"/>
      <c r="K158" s="368"/>
      <c r="L158" s="368"/>
      <c r="M158" s="368"/>
      <c r="N158" s="368"/>
      <c r="O158" s="368"/>
      <c r="P158" s="368"/>
      <c r="Q158" s="368"/>
      <c r="R158" s="368"/>
    </row>
    <row r="159" spans="1:18" s="95" customFormat="1" ht="14.25" customHeight="1" x14ac:dyDescent="0.2">
      <c r="A159" s="290"/>
      <c r="B159" s="290"/>
      <c r="C159" s="290"/>
      <c r="D159" s="290"/>
      <c r="E159" s="290"/>
      <c r="F159" s="290"/>
      <c r="G159" s="290"/>
      <c r="H159" s="290"/>
      <c r="I159" s="290"/>
      <c r="J159" s="290"/>
      <c r="K159" s="290"/>
      <c r="L159" s="290"/>
      <c r="M159" s="290"/>
      <c r="N159" s="290"/>
      <c r="O159" s="290"/>
      <c r="P159" s="290"/>
      <c r="Q159" s="290"/>
      <c r="R159" s="290"/>
    </row>
    <row r="160" spans="1:18" s="95" customFormat="1" ht="13.5" x14ac:dyDescent="0.25">
      <c r="A160" s="246"/>
      <c r="B160" s="247" t="s">
        <v>176</v>
      </c>
      <c r="C160" s="247"/>
      <c r="D160" s="116"/>
      <c r="E160" s="116"/>
      <c r="F160" s="116"/>
      <c r="G160" s="116"/>
      <c r="H160" s="116"/>
      <c r="I160" s="116"/>
      <c r="J160" s="116"/>
      <c r="K160" s="116"/>
      <c r="L160" s="248"/>
      <c r="M160" s="139"/>
      <c r="N160" s="139"/>
      <c r="O160" s="139"/>
      <c r="P160" s="139"/>
      <c r="Q160" s="139"/>
      <c r="R160" s="139"/>
    </row>
    <row r="161" spans="1:18" s="95" customFormat="1" ht="13.5" x14ac:dyDescent="0.25">
      <c r="A161" s="141"/>
      <c r="B161" s="247" t="s">
        <v>177</v>
      </c>
      <c r="C161" s="116"/>
      <c r="D161" s="139"/>
      <c r="E161" s="139"/>
      <c r="F161" s="116" t="s">
        <v>284</v>
      </c>
      <c r="G161" s="116"/>
      <c r="H161" s="116"/>
      <c r="I161" s="116"/>
      <c r="J161" s="116"/>
      <c r="K161" s="116"/>
      <c r="L161" s="116"/>
      <c r="M161" s="116"/>
      <c r="N161" s="248"/>
      <c r="O161" s="139"/>
      <c r="P161" s="139"/>
      <c r="Q161" s="139"/>
      <c r="R161" s="139"/>
    </row>
    <row r="162" spans="1:18" s="95" customFormat="1" ht="13.5" x14ac:dyDescent="0.25">
      <c r="A162" s="141"/>
      <c r="B162" s="247" t="s">
        <v>178</v>
      </c>
      <c r="C162" s="116"/>
      <c r="D162" s="139"/>
      <c r="E162" s="139"/>
      <c r="F162" s="116" t="s">
        <v>285</v>
      </c>
      <c r="G162" s="116"/>
      <c r="H162" s="116"/>
      <c r="I162" s="116"/>
      <c r="J162" s="116"/>
      <c r="K162" s="116" t="s">
        <v>311</v>
      </c>
      <c r="L162" s="116"/>
      <c r="M162" s="116"/>
      <c r="N162" s="116"/>
      <c r="O162" s="139"/>
      <c r="P162" s="139"/>
      <c r="Q162" s="139"/>
      <c r="R162" s="139"/>
    </row>
    <row r="163" spans="1:18" s="95" customFormat="1" ht="13.5" x14ac:dyDescent="0.25">
      <c r="A163" s="141"/>
      <c r="B163" s="247" t="s">
        <v>179</v>
      </c>
      <c r="C163" s="116"/>
      <c r="D163" s="139"/>
      <c r="E163" s="139"/>
      <c r="F163" s="116" t="s">
        <v>286</v>
      </c>
      <c r="G163" s="116"/>
      <c r="H163" s="116"/>
      <c r="I163" s="116"/>
      <c r="J163" s="116"/>
      <c r="K163" s="116"/>
      <c r="L163" s="116"/>
      <c r="M163" s="116"/>
      <c r="N163" s="116"/>
      <c r="O163" s="139"/>
      <c r="P163" s="139"/>
      <c r="Q163" s="139"/>
      <c r="R163" s="139"/>
    </row>
    <row r="164" spans="1:18" s="95" customFormat="1" ht="13.5" x14ac:dyDescent="0.25">
      <c r="A164" s="141"/>
      <c r="B164" s="247" t="s">
        <v>180</v>
      </c>
      <c r="C164" s="116"/>
      <c r="D164" s="139"/>
      <c r="E164" s="139"/>
      <c r="F164" s="116" t="s">
        <v>208</v>
      </c>
      <c r="G164" s="116"/>
      <c r="H164" s="116"/>
      <c r="I164" s="116"/>
      <c r="J164" s="116"/>
      <c r="K164" s="116"/>
      <c r="L164" s="116"/>
      <c r="M164" s="116"/>
      <c r="N164" s="116"/>
      <c r="O164" s="139"/>
      <c r="P164" s="139"/>
      <c r="Q164" s="139"/>
      <c r="R164" s="139"/>
    </row>
    <row r="165" spans="1:18" s="95" customFormat="1" ht="13.5" x14ac:dyDescent="0.25">
      <c r="A165" s="141"/>
      <c r="B165" s="247" t="s">
        <v>181</v>
      </c>
      <c r="C165" s="116"/>
      <c r="D165" s="139"/>
      <c r="E165" s="139"/>
      <c r="F165" s="116" t="s">
        <v>287</v>
      </c>
      <c r="G165" s="116"/>
      <c r="H165" s="116"/>
      <c r="I165" s="116"/>
      <c r="K165" s="116"/>
      <c r="L165" s="116"/>
      <c r="M165" s="116"/>
      <c r="N165" s="116"/>
      <c r="O165" s="139"/>
      <c r="P165" s="139"/>
      <c r="Q165" s="139"/>
      <c r="R165" s="139"/>
    </row>
    <row r="166" spans="1:18" s="95" customFormat="1" ht="13.5" customHeight="1" x14ac:dyDescent="0.25">
      <c r="A166" s="141"/>
      <c r="B166" s="247" t="s">
        <v>182</v>
      </c>
      <c r="C166" s="116"/>
      <c r="D166" s="139"/>
      <c r="E166" s="139"/>
      <c r="F166" s="375" t="s">
        <v>288</v>
      </c>
      <c r="G166" s="375"/>
      <c r="H166" s="375"/>
      <c r="I166" s="375"/>
      <c r="J166" s="375"/>
      <c r="K166" s="375"/>
      <c r="L166" s="375"/>
      <c r="M166" s="375"/>
      <c r="N166" s="375"/>
      <c r="O166" s="117"/>
      <c r="P166" s="117"/>
      <c r="Q166" s="139"/>
      <c r="R166" s="139"/>
    </row>
    <row r="167" spans="1:18" s="95" customFormat="1" ht="15" customHeight="1" x14ac:dyDescent="0.25">
      <c r="A167" s="141"/>
      <c r="B167" s="247" t="s">
        <v>224</v>
      </c>
      <c r="C167" s="116"/>
      <c r="D167" s="139"/>
      <c r="E167" s="139"/>
      <c r="F167" s="367" t="s">
        <v>289</v>
      </c>
      <c r="G167" s="367"/>
      <c r="H167" s="367"/>
      <c r="I167" s="367"/>
      <c r="J167" s="367"/>
      <c r="K167" s="367"/>
      <c r="L167" s="367"/>
      <c r="M167" s="367"/>
      <c r="N167" s="145"/>
      <c r="O167" s="145"/>
      <c r="P167" s="145"/>
      <c r="Q167" s="139"/>
      <c r="R167" s="139"/>
    </row>
    <row r="168" spans="1:18" s="249" customFormat="1" ht="12.75" customHeight="1" x14ac:dyDescent="0.25">
      <c r="A168" s="141"/>
      <c r="B168" s="247" t="s">
        <v>183</v>
      </c>
      <c r="C168" s="247"/>
      <c r="D168" s="116"/>
      <c r="E168" s="116"/>
      <c r="F168" s="116"/>
      <c r="G168" s="116"/>
      <c r="H168" s="116"/>
      <c r="I168" s="116"/>
      <c r="J168" s="116"/>
      <c r="K168" s="116"/>
      <c r="L168" s="116"/>
      <c r="M168" s="139"/>
      <c r="N168" s="139"/>
      <c r="O168" s="139"/>
      <c r="P168" s="139"/>
      <c r="Q168" s="139"/>
      <c r="R168" s="139"/>
    </row>
    <row r="169" spans="1:18" s="95" customFormat="1" ht="13.5" x14ac:dyDescent="0.25">
      <c r="A169" s="141"/>
      <c r="B169" s="134" t="s">
        <v>184</v>
      </c>
      <c r="C169" s="116"/>
      <c r="D169" s="139"/>
      <c r="E169" s="101"/>
      <c r="F169" s="101" t="s">
        <v>290</v>
      </c>
      <c r="G169" s="101"/>
      <c r="H169" s="101"/>
      <c r="I169" s="101"/>
      <c r="J169" s="101"/>
      <c r="K169" s="101"/>
      <c r="L169" s="101"/>
      <c r="M169" s="139"/>
      <c r="N169" s="139"/>
      <c r="O169" s="139"/>
      <c r="P169" s="139"/>
      <c r="Q169" s="139"/>
      <c r="R169" s="139"/>
    </row>
    <row r="170" spans="1:18" s="95" customFormat="1" ht="13.5" x14ac:dyDescent="0.25">
      <c r="A170" s="141"/>
      <c r="B170" s="134" t="s">
        <v>185</v>
      </c>
      <c r="C170" s="116"/>
      <c r="D170" s="139"/>
      <c r="E170" s="139"/>
      <c r="F170" s="116" t="s">
        <v>291</v>
      </c>
      <c r="G170" s="116"/>
      <c r="H170" s="116"/>
      <c r="I170" s="116"/>
      <c r="J170" s="116"/>
      <c r="K170" s="116"/>
      <c r="L170" s="116"/>
      <c r="M170" s="116"/>
      <c r="N170" s="116"/>
      <c r="O170" s="139"/>
      <c r="P170" s="139"/>
      <c r="Q170" s="139"/>
      <c r="R170" s="139"/>
    </row>
    <row r="171" spans="1:18" s="95" customFormat="1" ht="13.5" x14ac:dyDescent="0.25">
      <c r="A171" s="141"/>
      <c r="B171" s="134" t="s">
        <v>186</v>
      </c>
      <c r="C171" s="116"/>
      <c r="D171" s="139"/>
      <c r="E171" s="139"/>
      <c r="F171" s="116" t="s">
        <v>292</v>
      </c>
      <c r="G171" s="116"/>
      <c r="H171" s="116"/>
      <c r="I171" s="116"/>
      <c r="J171" s="116"/>
      <c r="K171" s="116"/>
      <c r="L171" s="116"/>
      <c r="M171" s="116"/>
      <c r="N171" s="116"/>
      <c r="O171" s="139"/>
      <c r="P171" s="139"/>
      <c r="Q171" s="139"/>
      <c r="R171" s="139"/>
    </row>
    <row r="172" spans="1:18" s="95" customFormat="1" ht="13.5" x14ac:dyDescent="0.25">
      <c r="A172" s="141"/>
      <c r="B172" s="134" t="s">
        <v>187</v>
      </c>
      <c r="C172" s="116"/>
      <c r="D172" s="139"/>
      <c r="E172" s="139"/>
      <c r="F172" s="116" t="s">
        <v>293</v>
      </c>
      <c r="G172" s="116"/>
      <c r="H172" s="116"/>
      <c r="I172" s="116"/>
      <c r="J172" s="116"/>
      <c r="K172" s="116"/>
      <c r="L172" s="116"/>
      <c r="M172" s="116"/>
      <c r="N172" s="116"/>
      <c r="O172" s="139"/>
      <c r="P172" s="139"/>
      <c r="Q172" s="139"/>
      <c r="R172" s="139"/>
    </row>
    <row r="173" spans="1:18" s="95" customFormat="1" ht="13.5" x14ac:dyDescent="0.25">
      <c r="A173" s="141"/>
      <c r="B173" s="134" t="s">
        <v>188</v>
      </c>
      <c r="C173" s="116"/>
      <c r="D173" s="139"/>
      <c r="E173" s="139"/>
      <c r="F173" s="116" t="s">
        <v>208</v>
      </c>
      <c r="G173" s="116"/>
      <c r="H173" s="116"/>
      <c r="I173" s="116"/>
      <c r="J173" s="116"/>
      <c r="K173" s="116"/>
      <c r="L173" s="116"/>
      <c r="M173" s="116"/>
      <c r="N173" s="116"/>
      <c r="O173" s="139"/>
      <c r="P173" s="139"/>
      <c r="Q173" s="139"/>
      <c r="R173" s="139"/>
    </row>
    <row r="174" spans="1:18" s="95" customFormat="1" ht="13.5" x14ac:dyDescent="0.25">
      <c r="A174" s="141"/>
      <c r="B174" s="134" t="s">
        <v>189</v>
      </c>
      <c r="C174" s="116"/>
      <c r="D174" s="139"/>
      <c r="E174" s="139"/>
      <c r="F174" s="116" t="s">
        <v>208</v>
      </c>
      <c r="G174" s="116"/>
      <c r="H174" s="116"/>
      <c r="I174" s="116"/>
      <c r="J174" s="116"/>
      <c r="K174" s="116"/>
      <c r="L174" s="116"/>
      <c r="M174" s="116"/>
      <c r="N174" s="116"/>
      <c r="O174" s="139"/>
      <c r="P174" s="139"/>
      <c r="Q174" s="139"/>
      <c r="R174" s="139"/>
    </row>
    <row r="175" spans="1:18" s="95" customFormat="1" ht="13.5" customHeight="1" x14ac:dyDescent="0.25">
      <c r="A175" s="141"/>
      <c r="B175" s="134" t="s">
        <v>190</v>
      </c>
      <c r="C175" s="116"/>
      <c r="D175" s="139"/>
      <c r="E175" s="139"/>
      <c r="F175" s="367" t="s">
        <v>294</v>
      </c>
      <c r="G175" s="367"/>
      <c r="H175" s="367"/>
      <c r="I175" s="367"/>
      <c r="J175" s="367"/>
      <c r="K175" s="367"/>
      <c r="L175" s="367"/>
      <c r="M175" s="367"/>
      <c r="N175" s="367"/>
      <c r="O175" s="367"/>
      <c r="P175" s="367"/>
      <c r="Q175" s="367"/>
      <c r="R175" s="139"/>
    </row>
    <row r="176" spans="1:18" s="95" customFormat="1" ht="13.5" x14ac:dyDescent="0.25">
      <c r="A176" s="141"/>
      <c r="B176" s="134" t="s">
        <v>191</v>
      </c>
      <c r="C176" s="116"/>
      <c r="D176" s="139"/>
      <c r="E176" s="139"/>
      <c r="F176" s="116" t="s">
        <v>208</v>
      </c>
      <c r="G176" s="145"/>
      <c r="H176" s="145"/>
      <c r="I176" s="145"/>
      <c r="J176" s="145"/>
      <c r="K176" s="145"/>
      <c r="L176" s="145"/>
      <c r="M176" s="145"/>
      <c r="N176" s="145"/>
      <c r="O176" s="139"/>
      <c r="P176" s="139"/>
      <c r="Q176" s="139"/>
      <c r="R176" s="139"/>
    </row>
    <row r="177" spans="1:22" s="95" customFormat="1" ht="13.5" x14ac:dyDescent="0.25">
      <c r="A177" s="141"/>
      <c r="B177" s="247" t="s">
        <v>192</v>
      </c>
      <c r="C177" s="116"/>
      <c r="D177" s="116"/>
      <c r="E177" s="139"/>
      <c r="F177" s="116" t="s">
        <v>295</v>
      </c>
      <c r="G177" s="116"/>
      <c r="H177" s="116"/>
      <c r="I177" s="116"/>
      <c r="J177" s="116"/>
      <c r="K177" s="116"/>
      <c r="L177" s="116"/>
      <c r="M177" s="139"/>
      <c r="N177" s="139"/>
      <c r="O177" s="139"/>
      <c r="P177" s="139"/>
      <c r="Q177" s="139"/>
      <c r="R177" s="139"/>
    </row>
    <row r="178" spans="1:22" s="95" customFormat="1" ht="13.5" x14ac:dyDescent="0.25">
      <c r="A178" s="250"/>
      <c r="B178" s="247" t="s">
        <v>193</v>
      </c>
      <c r="C178" s="247"/>
      <c r="D178" s="116"/>
      <c r="E178" s="116"/>
      <c r="F178" s="116"/>
      <c r="G178" s="116"/>
      <c r="H178" s="116"/>
      <c r="I178" s="116"/>
      <c r="J178" s="116"/>
      <c r="K178" s="248"/>
      <c r="L178" s="116"/>
      <c r="M178" s="139"/>
      <c r="N178" s="139"/>
      <c r="O178" s="139"/>
      <c r="P178" s="139"/>
      <c r="Q178" s="139"/>
      <c r="R178" s="139"/>
    </row>
    <row r="179" spans="1:22" s="95" customFormat="1" ht="13.5" x14ac:dyDescent="0.25">
      <c r="A179" s="250"/>
      <c r="B179" s="134" t="s">
        <v>194</v>
      </c>
      <c r="C179" s="116"/>
      <c r="D179" s="116"/>
      <c r="E179" s="116"/>
      <c r="F179" s="116" t="s">
        <v>296</v>
      </c>
      <c r="G179" s="116"/>
      <c r="H179" s="116"/>
      <c r="I179" s="116"/>
      <c r="J179" s="116"/>
      <c r="K179" s="116"/>
      <c r="L179" s="116"/>
      <c r="M179" s="139"/>
      <c r="N179" s="139"/>
      <c r="O179" s="139"/>
      <c r="P179" s="139"/>
      <c r="Q179" s="139"/>
      <c r="R179" s="139"/>
    </row>
    <row r="180" spans="1:22" s="95" customFormat="1" ht="13.5" x14ac:dyDescent="0.25">
      <c r="A180" s="141"/>
      <c r="B180" s="134" t="s">
        <v>195</v>
      </c>
      <c r="C180" s="116"/>
      <c r="D180" s="116"/>
      <c r="E180" s="116"/>
      <c r="F180" s="116" t="s">
        <v>208</v>
      </c>
      <c r="G180" s="116"/>
      <c r="H180" s="116"/>
      <c r="I180" s="116"/>
      <c r="J180" s="116"/>
      <c r="K180" s="116"/>
      <c r="L180" s="116"/>
      <c r="M180" s="139"/>
      <c r="N180" s="139"/>
      <c r="O180" s="139"/>
      <c r="P180" s="139"/>
      <c r="Q180" s="139"/>
      <c r="R180" s="139"/>
    </row>
    <row r="181" spans="1:22" s="95" customFormat="1" ht="13.5" x14ac:dyDescent="0.25">
      <c r="A181" s="250"/>
      <c r="B181" s="134" t="s">
        <v>218</v>
      </c>
      <c r="C181" s="116"/>
      <c r="D181" s="116"/>
      <c r="E181" s="116"/>
      <c r="F181" s="116" t="s">
        <v>208</v>
      </c>
      <c r="G181" s="116"/>
      <c r="H181" s="116"/>
      <c r="I181" s="116"/>
      <c r="J181" s="116"/>
      <c r="K181" s="116"/>
      <c r="L181" s="116"/>
      <c r="M181" s="139"/>
      <c r="N181" s="139"/>
      <c r="O181" s="139"/>
      <c r="P181" s="139"/>
      <c r="Q181" s="139"/>
      <c r="R181" s="139"/>
    </row>
    <row r="182" spans="1:22" s="95" customFormat="1" ht="13.5" x14ac:dyDescent="0.25">
      <c r="A182" s="141"/>
      <c r="B182" s="134" t="s">
        <v>196</v>
      </c>
      <c r="C182" s="116"/>
      <c r="D182" s="116"/>
      <c r="E182" s="116"/>
      <c r="F182" s="116" t="s">
        <v>297</v>
      </c>
      <c r="G182" s="116"/>
      <c r="H182" s="116"/>
      <c r="I182" s="116"/>
      <c r="J182" s="116"/>
      <c r="K182" s="116"/>
      <c r="L182" s="116"/>
      <c r="M182" s="139"/>
      <c r="N182" s="139"/>
      <c r="O182" s="139"/>
      <c r="P182" s="139"/>
      <c r="Q182" s="139"/>
      <c r="R182" s="139"/>
    </row>
    <row r="183" spans="1:22" s="95" customFormat="1" ht="13.5" x14ac:dyDescent="0.25">
      <c r="A183" s="141"/>
      <c r="B183" s="134" t="s">
        <v>197</v>
      </c>
      <c r="C183" s="247"/>
      <c r="D183" s="116"/>
      <c r="E183" s="116"/>
      <c r="F183" s="116"/>
      <c r="G183" s="116"/>
      <c r="H183" s="116"/>
      <c r="I183" s="116"/>
      <c r="J183" s="116"/>
      <c r="K183" s="116"/>
      <c r="L183" s="116"/>
      <c r="M183" s="139"/>
      <c r="N183" s="139"/>
      <c r="O183" s="139"/>
      <c r="P183" s="139"/>
      <c r="Q183" s="139"/>
      <c r="R183" s="139"/>
    </row>
    <row r="184" spans="1:22" s="95" customFormat="1" ht="13.5" customHeight="1" x14ac:dyDescent="0.25">
      <c r="A184" s="250"/>
      <c r="B184" s="247" t="s">
        <v>198</v>
      </c>
      <c r="C184" s="116"/>
      <c r="D184" s="248"/>
      <c r="E184" s="116"/>
      <c r="F184" s="367" t="s">
        <v>298</v>
      </c>
      <c r="G184" s="367"/>
      <c r="H184" s="367"/>
      <c r="I184" s="367"/>
      <c r="J184" s="367"/>
      <c r="K184" s="367"/>
      <c r="L184" s="367"/>
      <c r="M184" s="367"/>
      <c r="N184" s="367"/>
      <c r="O184" s="367"/>
      <c r="P184" s="367"/>
      <c r="Q184" s="139"/>
      <c r="R184" s="139"/>
    </row>
    <row r="185" spans="1:22" s="95" customFormat="1" ht="12.75" customHeight="1" x14ac:dyDescent="0.25">
      <c r="A185" s="250"/>
      <c r="B185" s="247" t="s">
        <v>199</v>
      </c>
      <c r="C185" s="116"/>
      <c r="D185" s="248"/>
      <c r="E185" s="116"/>
      <c r="F185" s="367" t="s">
        <v>299</v>
      </c>
      <c r="G185" s="367"/>
      <c r="H185" s="367"/>
      <c r="I185" s="367"/>
      <c r="J185" s="367"/>
      <c r="K185" s="367"/>
      <c r="L185" s="367"/>
      <c r="M185" s="367"/>
      <c r="N185" s="367"/>
      <c r="O185" s="367"/>
      <c r="P185" s="367"/>
      <c r="Q185" s="367"/>
      <c r="R185" s="117"/>
      <c r="S185" s="79"/>
      <c r="T185" s="79"/>
      <c r="U185" s="79"/>
      <c r="V185" s="79"/>
    </row>
    <row r="186" spans="1:22" s="95" customFormat="1" ht="12.75" customHeight="1" x14ac:dyDescent="0.25">
      <c r="A186" s="250"/>
      <c r="B186" s="247" t="s">
        <v>264</v>
      </c>
      <c r="C186" s="116"/>
      <c r="D186" s="248"/>
      <c r="E186" s="116"/>
      <c r="F186" s="367" t="s">
        <v>300</v>
      </c>
      <c r="G186" s="367"/>
      <c r="H186" s="367"/>
      <c r="I186" s="367"/>
      <c r="J186" s="367"/>
      <c r="K186" s="367"/>
      <c r="L186" s="367"/>
      <c r="M186" s="367"/>
      <c r="N186" s="367"/>
      <c r="O186" s="145"/>
      <c r="P186" s="145"/>
      <c r="Q186" s="145"/>
      <c r="R186" s="117"/>
      <c r="S186" s="79"/>
      <c r="T186" s="79"/>
      <c r="U186" s="79"/>
      <c r="V186" s="79"/>
    </row>
    <row r="187" spans="1:22" s="95" customFormat="1" ht="12.75" customHeight="1" x14ac:dyDescent="0.25">
      <c r="A187" s="250"/>
      <c r="B187" s="247" t="s">
        <v>200</v>
      </c>
      <c r="C187" s="116"/>
      <c r="D187" s="248"/>
      <c r="E187" s="116"/>
      <c r="F187" s="367" t="s">
        <v>301</v>
      </c>
      <c r="G187" s="367"/>
      <c r="H187" s="367"/>
      <c r="I187" s="367"/>
      <c r="J187" s="367"/>
      <c r="K187" s="367"/>
      <c r="L187" s="367"/>
      <c r="M187" s="367"/>
      <c r="N187" s="367"/>
      <c r="O187" s="367"/>
      <c r="P187" s="367"/>
      <c r="Q187" s="367"/>
      <c r="R187" s="117"/>
      <c r="S187" s="79"/>
      <c r="T187" s="79"/>
      <c r="U187" s="79"/>
      <c r="V187" s="79"/>
    </row>
    <row r="188" spans="1:22" s="95" customFormat="1" ht="13.5" x14ac:dyDescent="0.25">
      <c r="A188" s="250"/>
      <c r="B188" s="247" t="s">
        <v>201</v>
      </c>
      <c r="C188" s="116"/>
      <c r="D188" s="248"/>
      <c r="E188" s="116"/>
      <c r="F188" s="101" t="s">
        <v>302</v>
      </c>
      <c r="G188" s="103"/>
      <c r="H188" s="103"/>
      <c r="I188" s="103"/>
      <c r="J188" s="103"/>
      <c r="K188" s="103"/>
      <c r="L188" s="103"/>
      <c r="M188" s="139"/>
      <c r="N188" s="139"/>
      <c r="O188" s="139"/>
      <c r="P188" s="139"/>
      <c r="Q188" s="139"/>
      <c r="R188" s="139"/>
    </row>
    <row r="189" spans="1:22" s="95" customFormat="1" ht="13.5" x14ac:dyDescent="0.25">
      <c r="A189" s="250"/>
      <c r="B189" s="247" t="s">
        <v>202</v>
      </c>
      <c r="C189" s="116"/>
      <c r="D189" s="248"/>
      <c r="E189" s="116"/>
      <c r="F189" s="101" t="s">
        <v>257</v>
      </c>
      <c r="G189" s="118"/>
      <c r="H189" s="118"/>
      <c r="I189" s="118"/>
      <c r="J189" s="118"/>
      <c r="K189" s="118"/>
      <c r="L189" s="118"/>
      <c r="M189" s="139"/>
      <c r="N189" s="139"/>
      <c r="O189" s="139"/>
      <c r="P189" s="139"/>
      <c r="Q189" s="139"/>
      <c r="R189" s="139"/>
    </row>
    <row r="190" spans="1:22" s="95" customFormat="1" ht="13.5" x14ac:dyDescent="0.25">
      <c r="A190" s="250"/>
      <c r="B190" s="134" t="s">
        <v>203</v>
      </c>
      <c r="C190" s="247"/>
      <c r="D190" s="248"/>
      <c r="E190" s="248"/>
      <c r="F190" s="248"/>
      <c r="G190" s="248"/>
      <c r="H190" s="248"/>
      <c r="I190" s="248"/>
      <c r="J190" s="248"/>
      <c r="K190" s="248"/>
      <c r="L190" s="248"/>
      <c r="M190" s="139"/>
      <c r="N190" s="139"/>
      <c r="O190" s="139"/>
      <c r="P190" s="139"/>
      <c r="Q190" s="139"/>
      <c r="R190" s="139"/>
    </row>
    <row r="191" spans="1:22" s="95" customFormat="1" ht="13.5" x14ac:dyDescent="0.25">
      <c r="A191" s="141"/>
      <c r="B191" s="247" t="s">
        <v>228</v>
      </c>
      <c r="C191" s="116"/>
      <c r="D191" s="116"/>
      <c r="E191" s="116"/>
      <c r="F191" s="116" t="s">
        <v>303</v>
      </c>
      <c r="G191" s="116"/>
      <c r="H191" s="116"/>
      <c r="I191" s="116"/>
      <c r="J191" s="116"/>
      <c r="K191" s="116"/>
      <c r="L191" s="116"/>
      <c r="M191" s="139"/>
      <c r="N191" s="139"/>
      <c r="O191" s="139"/>
      <c r="P191" s="139"/>
      <c r="Q191" s="139"/>
      <c r="R191" s="139"/>
    </row>
    <row r="192" spans="1:22" s="95" customFormat="1" ht="13.5" x14ac:dyDescent="0.25">
      <c r="A192" s="250"/>
      <c r="B192" s="247" t="s">
        <v>204</v>
      </c>
      <c r="C192" s="116"/>
      <c r="D192" s="116"/>
      <c r="E192" s="116"/>
      <c r="F192" s="116" t="s">
        <v>304</v>
      </c>
      <c r="G192" s="116"/>
      <c r="H192" s="116"/>
      <c r="I192" s="116"/>
      <c r="J192" s="116"/>
      <c r="K192" s="116"/>
      <c r="L192" s="116"/>
      <c r="M192" s="139"/>
      <c r="N192" s="139"/>
      <c r="O192" s="139"/>
      <c r="P192" s="139"/>
      <c r="Q192" s="139"/>
      <c r="R192" s="139"/>
    </row>
    <row r="193" spans="1:18" s="95" customFormat="1" ht="13.5" x14ac:dyDescent="0.25">
      <c r="A193" s="250"/>
      <c r="B193" s="247" t="s">
        <v>205</v>
      </c>
      <c r="C193" s="116"/>
      <c r="D193" s="116"/>
      <c r="E193" s="116"/>
      <c r="F193" s="116" t="s">
        <v>305</v>
      </c>
      <c r="G193" s="116"/>
      <c r="H193" s="116"/>
      <c r="I193" s="116"/>
      <c r="J193" s="116"/>
      <c r="K193" s="116"/>
      <c r="L193" s="116"/>
      <c r="M193" s="139"/>
      <c r="N193" s="139"/>
      <c r="O193" s="139"/>
      <c r="P193" s="139"/>
      <c r="Q193" s="139"/>
      <c r="R193" s="139"/>
    </row>
    <row r="194" spans="1:18" s="95" customFormat="1" ht="13.5" x14ac:dyDescent="0.25">
      <c r="A194" s="250"/>
      <c r="B194" s="247" t="s">
        <v>206</v>
      </c>
      <c r="C194" s="248"/>
      <c r="D194" s="116"/>
      <c r="E194" s="101"/>
      <c r="F194" s="101" t="s">
        <v>306</v>
      </c>
      <c r="G194" s="103"/>
      <c r="H194" s="103"/>
      <c r="I194" s="103"/>
      <c r="J194" s="103"/>
      <c r="K194" s="103"/>
      <c r="L194" s="103"/>
      <c r="M194" s="139"/>
      <c r="N194" s="139"/>
      <c r="O194" s="139"/>
      <c r="P194" s="139"/>
      <c r="Q194" s="139"/>
      <c r="R194" s="139"/>
    </row>
    <row r="195" spans="1:18" s="95" customFormat="1" ht="13.5" customHeight="1" x14ac:dyDescent="0.25">
      <c r="A195" s="250"/>
      <c r="B195" s="134" t="s">
        <v>207</v>
      </c>
      <c r="C195" s="247"/>
      <c r="D195" s="116"/>
      <c r="E195" s="116"/>
      <c r="F195" s="251" t="s">
        <v>208</v>
      </c>
    </row>
    <row r="196" spans="1:18" s="95" customFormat="1" ht="13.5" x14ac:dyDescent="0.25">
      <c r="A196" s="250"/>
      <c r="B196" s="247" t="s">
        <v>209</v>
      </c>
      <c r="C196" s="247"/>
      <c r="D196" s="116"/>
      <c r="E196" s="116"/>
      <c r="F196" s="116" t="s">
        <v>208</v>
      </c>
      <c r="G196" s="116"/>
      <c r="H196" s="116"/>
      <c r="I196" s="116"/>
      <c r="J196" s="116"/>
      <c r="K196" s="248"/>
      <c r="L196" s="116"/>
      <c r="M196" s="139"/>
      <c r="N196" s="139"/>
      <c r="O196" s="139"/>
      <c r="P196" s="139"/>
      <c r="Q196" s="139"/>
      <c r="R196" s="139"/>
    </row>
    <row r="197" spans="1:18" s="95" customFormat="1" ht="13.5" x14ac:dyDescent="0.25">
      <c r="A197" s="250"/>
      <c r="B197" s="247"/>
      <c r="C197" s="247"/>
      <c r="D197" s="116"/>
      <c r="E197" s="116"/>
      <c r="F197" s="117"/>
      <c r="G197" s="117"/>
      <c r="H197" s="117"/>
      <c r="I197" s="117"/>
      <c r="J197" s="117"/>
      <c r="K197" s="117"/>
      <c r="L197" s="117"/>
      <c r="M197" s="117"/>
      <c r="N197" s="117"/>
      <c r="O197" s="117"/>
      <c r="P197" s="117"/>
      <c r="Q197" s="117"/>
      <c r="R197" s="117"/>
    </row>
    <row r="198" spans="1:18" s="95" customFormat="1" ht="13.5" thickBot="1" x14ac:dyDescent="0.25">
      <c r="A198" s="356" t="s">
        <v>262</v>
      </c>
      <c r="B198" s="356"/>
      <c r="C198" s="356"/>
      <c r="D198" s="356"/>
      <c r="E198" s="356"/>
      <c r="F198" s="356"/>
      <c r="G198" s="356"/>
      <c r="H198" s="356"/>
      <c r="I198" s="356"/>
      <c r="J198" s="356"/>
      <c r="K198" s="356"/>
      <c r="L198" s="356"/>
      <c r="M198" s="356"/>
      <c r="N198" s="356"/>
      <c r="O198" s="356"/>
      <c r="P198" s="356"/>
      <c r="Q198" s="356"/>
      <c r="R198" s="356"/>
    </row>
    <row r="199" spans="1:18" s="95" customFormat="1" ht="13.5" x14ac:dyDescent="0.25">
      <c r="A199" s="250"/>
      <c r="B199" s="247"/>
      <c r="C199" s="247"/>
      <c r="D199" s="116"/>
      <c r="E199" s="116"/>
      <c r="F199" s="116"/>
      <c r="G199" s="116"/>
      <c r="H199" s="116"/>
      <c r="I199" s="116"/>
      <c r="J199" s="116"/>
      <c r="K199" s="248"/>
      <c r="L199" s="116"/>
      <c r="M199" s="139"/>
      <c r="N199" s="139"/>
      <c r="O199" s="139"/>
      <c r="P199" s="139"/>
      <c r="Q199" s="139"/>
      <c r="R199" s="139"/>
    </row>
    <row r="200" spans="1:18" s="95" customFormat="1" ht="12" customHeight="1" x14ac:dyDescent="0.2">
      <c r="A200" s="250"/>
      <c r="B200" s="144" t="s">
        <v>222</v>
      </c>
      <c r="C200" s="252"/>
      <c r="D200" s="253"/>
      <c r="E200" s="253"/>
      <c r="F200" s="253"/>
      <c r="G200" s="253"/>
      <c r="H200" s="253"/>
      <c r="I200" s="253"/>
      <c r="J200" s="253"/>
      <c r="K200" s="254"/>
      <c r="L200" s="253"/>
      <c r="M200" s="255"/>
      <c r="N200" s="255"/>
      <c r="O200" s="255"/>
      <c r="P200" s="255"/>
      <c r="Q200" s="255"/>
      <c r="R200" s="255"/>
    </row>
    <row r="201" spans="1:18" s="95" customFormat="1" ht="19.5" customHeight="1" x14ac:dyDescent="0.2">
      <c r="A201" s="250"/>
      <c r="B201" s="361" t="s">
        <v>260</v>
      </c>
      <c r="C201" s="361"/>
      <c r="D201" s="361"/>
      <c r="E201" s="361"/>
      <c r="F201" s="361"/>
      <c r="G201" s="361"/>
      <c r="H201" s="361"/>
      <c r="I201" s="361"/>
      <c r="J201" s="361"/>
      <c r="K201" s="361"/>
      <c r="L201" s="361"/>
      <c r="M201" s="361"/>
      <c r="N201" s="361"/>
      <c r="O201" s="361"/>
      <c r="P201" s="361"/>
      <c r="Q201" s="361"/>
      <c r="R201" s="361"/>
    </row>
    <row r="202" spans="1:18" s="95" customFormat="1" ht="23.25" customHeight="1" x14ac:dyDescent="0.2">
      <c r="A202" s="256"/>
      <c r="B202" s="361" t="s">
        <v>261</v>
      </c>
      <c r="C202" s="361"/>
      <c r="D202" s="361"/>
      <c r="E202" s="361"/>
      <c r="F202" s="361"/>
      <c r="G202" s="361"/>
      <c r="H202" s="361"/>
      <c r="I202" s="361"/>
      <c r="J202" s="361"/>
      <c r="K202" s="361"/>
      <c r="L202" s="361"/>
      <c r="M202" s="361"/>
      <c r="N202" s="361"/>
      <c r="O202" s="361"/>
      <c r="P202" s="361"/>
      <c r="Q202" s="361"/>
      <c r="R202" s="361"/>
    </row>
    <row r="203" spans="1:18" s="95" customFormat="1" ht="10.5" customHeight="1" x14ac:dyDescent="0.2">
      <c r="A203" s="256"/>
      <c r="B203" s="144" t="s">
        <v>239</v>
      </c>
      <c r="C203" s="92"/>
      <c r="D203" s="92"/>
      <c r="E203" s="92"/>
      <c r="F203" s="92"/>
      <c r="G203" s="92"/>
      <c r="H203" s="92"/>
      <c r="I203" s="92"/>
      <c r="J203" s="92"/>
      <c r="K203" s="257"/>
      <c r="L203" s="92"/>
      <c r="M203" s="258"/>
      <c r="N203" s="258"/>
      <c r="O203" s="258"/>
      <c r="P203" s="258"/>
      <c r="Q203" s="258"/>
      <c r="R203" s="258"/>
    </row>
    <row r="204" spans="1:18" s="95" customFormat="1" ht="10.5" customHeight="1" x14ac:dyDescent="0.2">
      <c r="A204" s="256"/>
      <c r="B204" s="144" t="s">
        <v>238</v>
      </c>
      <c r="C204" s="92"/>
      <c r="D204" s="92"/>
      <c r="E204" s="92"/>
      <c r="F204" s="92"/>
      <c r="G204" s="92"/>
      <c r="H204" s="92"/>
      <c r="I204" s="92"/>
      <c r="J204" s="92"/>
      <c r="K204" s="257"/>
      <c r="L204" s="92"/>
      <c r="M204" s="258"/>
      <c r="N204" s="258"/>
      <c r="O204" s="258"/>
      <c r="P204" s="258"/>
      <c r="Q204" s="258"/>
      <c r="R204" s="258"/>
    </row>
    <row r="205" spans="1:18" s="95" customFormat="1" ht="21.75" customHeight="1" x14ac:dyDescent="0.2">
      <c r="A205" s="256"/>
      <c r="B205" s="366" t="s">
        <v>258</v>
      </c>
      <c r="C205" s="366"/>
      <c r="D205" s="366"/>
      <c r="E205" s="366"/>
      <c r="F205" s="366"/>
      <c r="G205" s="366"/>
      <c r="H205" s="366"/>
      <c r="I205" s="366"/>
      <c r="J205" s="366"/>
      <c r="K205" s="366"/>
      <c r="L205" s="366"/>
      <c r="M205" s="366"/>
      <c r="N205" s="366"/>
      <c r="O205" s="366"/>
      <c r="P205" s="366"/>
      <c r="Q205" s="366"/>
      <c r="R205" s="366"/>
    </row>
    <row r="206" spans="1:18" s="95" customFormat="1" ht="19.5" customHeight="1" x14ac:dyDescent="0.2">
      <c r="A206" s="256"/>
      <c r="B206" s="362" t="s">
        <v>259</v>
      </c>
      <c r="C206" s="362"/>
      <c r="D206" s="362"/>
      <c r="E206" s="362"/>
      <c r="F206" s="362"/>
      <c r="G206" s="362"/>
      <c r="H206" s="362"/>
      <c r="I206" s="362"/>
      <c r="J206" s="362"/>
      <c r="K206" s="362"/>
      <c r="L206" s="362"/>
      <c r="M206" s="362"/>
      <c r="N206" s="362"/>
      <c r="O206" s="362"/>
      <c r="P206" s="362"/>
      <c r="Q206" s="362"/>
      <c r="R206" s="362"/>
    </row>
    <row r="207" spans="1:18" ht="13.5" x14ac:dyDescent="0.25">
      <c r="A207" s="77"/>
      <c r="B207" s="69"/>
      <c r="C207" s="69"/>
      <c r="D207" s="66"/>
      <c r="E207" s="66"/>
      <c r="F207" s="66"/>
      <c r="G207" s="66"/>
      <c r="H207" s="66"/>
      <c r="I207" s="66"/>
      <c r="J207" s="66"/>
      <c r="K207" s="71"/>
      <c r="L207" s="66"/>
      <c r="M207" s="67"/>
      <c r="N207" s="67"/>
      <c r="O207" s="67"/>
      <c r="P207" s="67"/>
      <c r="Q207" s="67"/>
      <c r="R207" s="67"/>
    </row>
    <row r="208" spans="1:18" ht="13.5" x14ac:dyDescent="0.25">
      <c r="A208" s="77"/>
      <c r="B208" s="69"/>
      <c r="C208" s="69"/>
      <c r="D208" s="66"/>
      <c r="E208" s="66"/>
      <c r="F208" s="66"/>
      <c r="G208" s="66"/>
      <c r="H208" s="66"/>
      <c r="I208" s="66"/>
      <c r="J208" s="66"/>
      <c r="K208" s="71"/>
      <c r="L208" s="66"/>
      <c r="M208" s="67"/>
      <c r="N208" s="67"/>
      <c r="O208" s="67"/>
      <c r="P208" s="67"/>
      <c r="Q208" s="67"/>
      <c r="R208" s="67"/>
    </row>
    <row r="209" spans="1:22" ht="13.5" thickBot="1" x14ac:dyDescent="0.25">
      <c r="A209" s="356" t="s">
        <v>90</v>
      </c>
      <c r="B209" s="356"/>
      <c r="C209" s="356"/>
      <c r="D209" s="356"/>
      <c r="E209" s="356"/>
      <c r="F209" s="356"/>
      <c r="G209" s="356"/>
      <c r="H209" s="356"/>
      <c r="I209" s="356"/>
      <c r="J209" s="356"/>
      <c r="K209" s="356"/>
      <c r="L209" s="356"/>
      <c r="M209" s="356"/>
      <c r="N209" s="356"/>
      <c r="O209" s="356"/>
      <c r="P209" s="356"/>
      <c r="Q209" s="356"/>
      <c r="R209" s="356"/>
    </row>
    <row r="210" spans="1:22" ht="14.25" thickBot="1" x14ac:dyDescent="0.3">
      <c r="A210" s="66"/>
      <c r="B210" s="69" t="s">
        <v>62</v>
      </c>
      <c r="C210" s="66"/>
      <c r="D210" s="66"/>
      <c r="E210" s="66"/>
      <c r="F210" s="66"/>
      <c r="G210" s="66"/>
      <c r="H210" s="66"/>
      <c r="I210" s="66"/>
      <c r="J210" s="66"/>
      <c r="K210" s="66"/>
      <c r="L210" s="66"/>
      <c r="M210" s="67"/>
      <c r="N210" s="67"/>
      <c r="O210" s="67"/>
      <c r="P210" s="67"/>
      <c r="Q210" s="67"/>
      <c r="R210" s="67"/>
    </row>
    <row r="211" spans="1:22" s="121" customFormat="1" x14ac:dyDescent="0.2">
      <c r="A211" s="316" t="s">
        <v>63</v>
      </c>
      <c r="B211" s="315"/>
      <c r="C211" s="317"/>
      <c r="D211" s="316" t="s">
        <v>64</v>
      </c>
      <c r="E211" s="315"/>
      <c r="F211" s="317"/>
      <c r="G211" s="316" t="s">
        <v>65</v>
      </c>
      <c r="H211" s="315"/>
      <c r="I211" s="317"/>
      <c r="J211" s="316" t="s">
        <v>66</v>
      </c>
      <c r="K211" s="315"/>
      <c r="L211" s="317"/>
      <c r="M211" s="316" t="s">
        <v>67</v>
      </c>
      <c r="N211" s="315"/>
      <c r="O211" s="317"/>
      <c r="P211" s="316" t="s">
        <v>65</v>
      </c>
      <c r="Q211" s="315"/>
      <c r="R211" s="317"/>
    </row>
    <row r="212" spans="1:22" s="121" customFormat="1" ht="13.5" thickBot="1" x14ac:dyDescent="0.25">
      <c r="A212" s="259"/>
      <c r="B212" s="260"/>
      <c r="C212" s="261"/>
      <c r="D212" s="318" t="s">
        <v>68</v>
      </c>
      <c r="E212" s="319"/>
      <c r="F212" s="320"/>
      <c r="G212" s="318" t="s">
        <v>69</v>
      </c>
      <c r="H212" s="319"/>
      <c r="I212" s="320"/>
      <c r="J212" s="318" t="s">
        <v>229</v>
      </c>
      <c r="K212" s="319"/>
      <c r="L212" s="320"/>
      <c r="M212" s="318" t="s">
        <v>71</v>
      </c>
      <c r="N212" s="319"/>
      <c r="O212" s="320"/>
      <c r="P212" s="318" t="s">
        <v>72</v>
      </c>
      <c r="Q212" s="319"/>
      <c r="R212" s="320"/>
      <c r="T212" s="121">
        <v>17.600000000000001</v>
      </c>
    </row>
    <row r="213" spans="1:22" s="121" customFormat="1" x14ac:dyDescent="0.2">
      <c r="A213" s="363" t="str">
        <f>B82</f>
        <v>UNICA</v>
      </c>
      <c r="B213" s="364"/>
      <c r="C213" s="365"/>
      <c r="D213" s="347">
        <v>28000</v>
      </c>
      <c r="E213" s="347"/>
      <c r="F213" s="347"/>
      <c r="G213" s="357">
        <v>800</v>
      </c>
      <c r="H213" s="357"/>
      <c r="I213" s="357"/>
      <c r="J213" s="358">
        <f>1-0.18</f>
        <v>0.82000000000000006</v>
      </c>
      <c r="K213" s="359"/>
      <c r="L213" s="360"/>
      <c r="M213" s="331">
        <f>J213*G213</f>
        <v>656</v>
      </c>
      <c r="N213" s="331"/>
      <c r="O213" s="331"/>
      <c r="P213" s="312">
        <f>M213*D213</f>
        <v>18368000</v>
      </c>
      <c r="Q213" s="313"/>
      <c r="R213" s="314"/>
      <c r="T213" s="284">
        <f>G213/T212</f>
        <v>45.454545454545453</v>
      </c>
    </row>
    <row r="214" spans="1:22" s="121" customFormat="1" x14ac:dyDescent="0.2">
      <c r="A214" s="294"/>
      <c r="B214" s="295"/>
      <c r="C214" s="296"/>
      <c r="D214" s="347">
        <v>28000</v>
      </c>
      <c r="E214" s="347"/>
      <c r="F214" s="347"/>
      <c r="G214" s="348">
        <v>800</v>
      </c>
      <c r="H214" s="348"/>
      <c r="I214" s="348"/>
      <c r="J214" s="338">
        <v>1</v>
      </c>
      <c r="K214" s="339"/>
      <c r="L214" s="340"/>
      <c r="M214" s="349">
        <f>J214*G214</f>
        <v>800</v>
      </c>
      <c r="N214" s="349"/>
      <c r="O214" s="349"/>
      <c r="P214" s="350">
        <f>M214*D214</f>
        <v>22400000</v>
      </c>
      <c r="Q214" s="351"/>
      <c r="R214" s="352"/>
    </row>
    <row r="215" spans="1:22" s="121" customFormat="1" x14ac:dyDescent="0.2">
      <c r="A215" s="262"/>
      <c r="B215" s="192"/>
      <c r="C215" s="263"/>
      <c r="D215" s="263"/>
      <c r="E215" s="263"/>
      <c r="F215" s="263"/>
      <c r="G215" s="264"/>
      <c r="H215" s="264"/>
      <c r="I215" s="262"/>
      <c r="J215" s="265"/>
      <c r="K215" s="262"/>
      <c r="L215" s="266"/>
      <c r="M215" s="267"/>
      <c r="N215" s="267"/>
      <c r="O215" s="268" t="s">
        <v>214</v>
      </c>
      <c r="P215" s="402">
        <f>SUM(P213:R214)</f>
        <v>40768000</v>
      </c>
      <c r="Q215" s="402"/>
      <c r="R215" s="402"/>
    </row>
    <row r="216" spans="1:22" s="121" customFormat="1" ht="13.5" thickBot="1" x14ac:dyDescent="0.25">
      <c r="A216" s="269"/>
      <c r="B216" s="270" t="s">
        <v>210</v>
      </c>
      <c r="C216" s="262"/>
      <c r="D216" s="269"/>
      <c r="E216" s="269"/>
      <c r="F216" s="271"/>
      <c r="G216" s="271"/>
      <c r="H216" s="271"/>
      <c r="I216" s="271"/>
      <c r="J216" s="271"/>
      <c r="K216" s="271"/>
      <c r="L216" s="271"/>
      <c r="M216" s="235"/>
      <c r="N216" s="235"/>
      <c r="O216" s="235"/>
      <c r="P216" s="235"/>
      <c r="Q216" s="235"/>
      <c r="R216" s="235"/>
      <c r="S216" s="272"/>
      <c r="T216" s="272"/>
    </row>
    <row r="217" spans="1:22" s="121" customFormat="1" x14ac:dyDescent="0.2">
      <c r="A217" s="332" t="s">
        <v>244</v>
      </c>
      <c r="B217" s="333"/>
      <c r="C217" s="334"/>
      <c r="D217" s="316" t="s">
        <v>64</v>
      </c>
      <c r="E217" s="315"/>
      <c r="F217" s="317"/>
      <c r="G217" s="315" t="s">
        <v>65</v>
      </c>
      <c r="H217" s="315"/>
      <c r="I217" s="315"/>
      <c r="J217" s="316" t="s">
        <v>66</v>
      </c>
      <c r="K217" s="315"/>
      <c r="L217" s="317"/>
      <c r="M217" s="315" t="s">
        <v>67</v>
      </c>
      <c r="N217" s="315"/>
      <c r="O217" s="315"/>
      <c r="P217" s="316" t="s">
        <v>65</v>
      </c>
      <c r="Q217" s="315"/>
      <c r="R217" s="317"/>
      <c r="S217" s="272"/>
      <c r="T217" s="272"/>
    </row>
    <row r="218" spans="1:22" s="121" customFormat="1" ht="13.5" thickBot="1" x14ac:dyDescent="0.25">
      <c r="A218" s="335"/>
      <c r="B218" s="336"/>
      <c r="C218" s="337"/>
      <c r="D218" s="318" t="s">
        <v>211</v>
      </c>
      <c r="E218" s="319"/>
      <c r="F218" s="320"/>
      <c r="G218" s="319" t="s">
        <v>69</v>
      </c>
      <c r="H218" s="319"/>
      <c r="I218" s="319"/>
      <c r="J218" s="318" t="s">
        <v>70</v>
      </c>
      <c r="K218" s="319"/>
      <c r="L218" s="320"/>
      <c r="M218" s="319" t="s">
        <v>71</v>
      </c>
      <c r="N218" s="319"/>
      <c r="O218" s="319"/>
      <c r="P218" s="318" t="s">
        <v>72</v>
      </c>
      <c r="Q218" s="319"/>
      <c r="R218" s="320"/>
      <c r="T218" s="121">
        <v>178</v>
      </c>
      <c r="U218" s="121">
        <v>2.54</v>
      </c>
      <c r="V218" s="121">
        <f>T218*U218</f>
        <v>452.12</v>
      </c>
    </row>
    <row r="219" spans="1:22" s="121" customFormat="1" x14ac:dyDescent="0.2">
      <c r="A219" s="321" t="str">
        <f>B85</f>
        <v>T-1</v>
      </c>
      <c r="B219" s="322"/>
      <c r="C219" s="323"/>
      <c r="D219" s="345">
        <f>C85</f>
        <v>55</v>
      </c>
      <c r="E219" s="345"/>
      <c r="F219" s="345"/>
      <c r="G219" s="346">
        <v>34561</v>
      </c>
      <c r="H219" s="346"/>
      <c r="I219" s="346"/>
      <c r="J219" s="328">
        <v>0.1</v>
      </c>
      <c r="K219" s="329"/>
      <c r="L219" s="330"/>
      <c r="M219" s="331">
        <f>J219*G219</f>
        <v>3456.1000000000004</v>
      </c>
      <c r="N219" s="331"/>
      <c r="O219" s="331"/>
      <c r="P219" s="309">
        <f>D219*M219</f>
        <v>190085.50000000003</v>
      </c>
      <c r="Q219" s="310"/>
      <c r="R219" s="311"/>
      <c r="T219" s="121">
        <v>175</v>
      </c>
      <c r="U219" s="121">
        <v>2.54</v>
      </c>
      <c r="V219" s="121">
        <f>T219*U219</f>
        <v>444.5</v>
      </c>
    </row>
    <row r="220" spans="1:22" s="121" customFormat="1" x14ac:dyDescent="0.2">
      <c r="A220" s="353" t="str">
        <f>B86</f>
        <v>T-2</v>
      </c>
      <c r="B220" s="354"/>
      <c r="C220" s="355"/>
      <c r="D220" s="345">
        <f>C86</f>
        <v>0</v>
      </c>
      <c r="E220" s="345"/>
      <c r="F220" s="345"/>
      <c r="G220" s="346"/>
      <c r="H220" s="346"/>
      <c r="I220" s="346"/>
      <c r="J220" s="301">
        <v>1.1000000000000001</v>
      </c>
      <c r="K220" s="302"/>
      <c r="L220" s="303"/>
      <c r="M220" s="331">
        <f>J220*G220</f>
        <v>0</v>
      </c>
      <c r="N220" s="331"/>
      <c r="O220" s="331"/>
      <c r="P220" s="305">
        <f>D220*M220</f>
        <v>0</v>
      </c>
      <c r="Q220" s="306"/>
      <c r="R220" s="307"/>
      <c r="T220" s="121">
        <f>2016-1999</f>
        <v>17</v>
      </c>
    </row>
    <row r="221" spans="1:22" s="121" customFormat="1" x14ac:dyDescent="0.2">
      <c r="A221" s="353" t="str">
        <f>B87</f>
        <v>Porche</v>
      </c>
      <c r="B221" s="354"/>
      <c r="C221" s="355"/>
      <c r="D221" s="345">
        <f>C87</f>
        <v>0</v>
      </c>
      <c r="E221" s="345"/>
      <c r="F221" s="345"/>
      <c r="G221" s="414"/>
      <c r="H221" s="414"/>
      <c r="I221" s="414"/>
      <c r="J221" s="301">
        <v>2.1</v>
      </c>
      <c r="K221" s="302"/>
      <c r="L221" s="303"/>
      <c r="M221" s="304">
        <f>G221*J221</f>
        <v>0</v>
      </c>
      <c r="N221" s="304"/>
      <c r="O221" s="304"/>
      <c r="P221" s="305">
        <f>D221*M221</f>
        <v>0</v>
      </c>
      <c r="Q221" s="306"/>
      <c r="R221" s="307"/>
    </row>
    <row r="222" spans="1:22" s="121" customFormat="1" ht="13.5" x14ac:dyDescent="0.2">
      <c r="A222" s="273"/>
      <c r="B222" s="274"/>
      <c r="C222" s="273"/>
      <c r="D222" s="273"/>
      <c r="E222" s="273"/>
      <c r="F222" s="273"/>
      <c r="G222" s="273"/>
      <c r="H222" s="273"/>
      <c r="I222" s="273"/>
      <c r="J222" s="273"/>
      <c r="K222" s="273"/>
      <c r="L222" s="273"/>
      <c r="O222" s="275" t="s">
        <v>215</v>
      </c>
      <c r="P222" s="402">
        <f>SUM(P219:R221)</f>
        <v>190085.50000000003</v>
      </c>
      <c r="Q222" s="402"/>
      <c r="R222" s="402"/>
      <c r="T222" s="121">
        <v>600</v>
      </c>
      <c r="U222" s="121">
        <v>156.80000000000001</v>
      </c>
    </row>
    <row r="223" spans="1:22" ht="14.25" thickBot="1" x14ac:dyDescent="0.3">
      <c r="A223" s="124"/>
      <c r="B223" s="135" t="s">
        <v>246</v>
      </c>
      <c r="C223" s="136"/>
      <c r="D223" s="136"/>
      <c r="E223" s="136"/>
      <c r="F223" s="136"/>
      <c r="G223" s="137"/>
      <c r="H223" s="137"/>
      <c r="I223" s="137"/>
      <c r="J223" s="406"/>
      <c r="K223" s="406"/>
      <c r="L223" s="406"/>
      <c r="M223" s="389"/>
      <c r="N223" s="389"/>
      <c r="O223" s="389"/>
      <c r="P223" s="122"/>
      <c r="Q223" s="122"/>
      <c r="R223" s="122"/>
      <c r="U223" s="63">
        <v>20.14</v>
      </c>
    </row>
    <row r="224" spans="1:22" x14ac:dyDescent="0.2">
      <c r="A224" s="332" t="s">
        <v>320</v>
      </c>
      <c r="B224" s="333"/>
      <c r="C224" s="333"/>
      <c r="D224" s="334"/>
      <c r="E224" s="316" t="s">
        <v>321</v>
      </c>
      <c r="F224" s="317"/>
      <c r="G224" s="400" t="s">
        <v>322</v>
      </c>
      <c r="H224" s="332" t="s">
        <v>323</v>
      </c>
      <c r="I224" s="334"/>
      <c r="J224" s="316" t="s">
        <v>66</v>
      </c>
      <c r="K224" s="315"/>
      <c r="L224" s="317"/>
      <c r="M224" s="315" t="s">
        <v>67</v>
      </c>
      <c r="N224" s="315"/>
      <c r="O224" s="315"/>
      <c r="P224" s="316" t="s">
        <v>65</v>
      </c>
      <c r="Q224" s="315"/>
      <c r="R224" s="317"/>
    </row>
    <row r="225" spans="1:26" ht="13.5" thickBot="1" x14ac:dyDescent="0.25">
      <c r="A225" s="335"/>
      <c r="B225" s="336"/>
      <c r="C225" s="336"/>
      <c r="D225" s="337"/>
      <c r="E225" s="318"/>
      <c r="F225" s="320"/>
      <c r="G225" s="401"/>
      <c r="H225" s="335"/>
      <c r="I225" s="337"/>
      <c r="J225" s="318" t="s">
        <v>70</v>
      </c>
      <c r="K225" s="319"/>
      <c r="L225" s="320"/>
      <c r="M225" s="319" t="s">
        <v>71</v>
      </c>
      <c r="N225" s="319"/>
      <c r="O225" s="319"/>
      <c r="P225" s="318" t="s">
        <v>72</v>
      </c>
      <c r="Q225" s="319"/>
      <c r="R225" s="320"/>
      <c r="S225" s="63">
        <v>476928</v>
      </c>
      <c r="U225" s="63">
        <v>26.99</v>
      </c>
    </row>
    <row r="226" spans="1:26" ht="13.5" x14ac:dyDescent="0.25">
      <c r="A226" s="321"/>
      <c r="B226" s="322"/>
      <c r="C226" s="322"/>
      <c r="D226" s="323"/>
      <c r="E226" s="324"/>
      <c r="F226" s="325"/>
      <c r="G226" s="286"/>
      <c r="H226" s="326"/>
      <c r="I226" s="327"/>
      <c r="J226" s="328"/>
      <c r="K226" s="329"/>
      <c r="L226" s="330"/>
      <c r="M226" s="331"/>
      <c r="N226" s="331"/>
      <c r="O226" s="331"/>
      <c r="P226" s="309"/>
      <c r="Q226" s="310"/>
      <c r="R226" s="311"/>
      <c r="S226" s="63">
        <v>6000</v>
      </c>
      <c r="T226" s="63">
        <v>18.600000000000001</v>
      </c>
      <c r="U226" s="63">
        <f>S226*T226</f>
        <v>111600.00000000001</v>
      </c>
    </row>
    <row r="227" spans="1:26" ht="13.5" x14ac:dyDescent="0.25">
      <c r="A227" s="294"/>
      <c r="B227" s="295"/>
      <c r="C227" s="295"/>
      <c r="D227" s="296"/>
      <c r="E227" s="297"/>
      <c r="F227" s="298"/>
      <c r="G227" s="287"/>
      <c r="H227" s="299"/>
      <c r="I227" s="300"/>
      <c r="J227" s="301"/>
      <c r="K227" s="302"/>
      <c r="L227" s="303"/>
      <c r="M227" s="304"/>
      <c r="N227" s="304"/>
      <c r="O227" s="304"/>
      <c r="P227" s="312"/>
      <c r="Q227" s="313"/>
      <c r="R227" s="314"/>
    </row>
    <row r="228" spans="1:26" ht="13.5" x14ac:dyDescent="0.25">
      <c r="A228" s="294"/>
      <c r="B228" s="295"/>
      <c r="C228" s="295"/>
      <c r="D228" s="296"/>
      <c r="E228" s="297"/>
      <c r="F228" s="298"/>
      <c r="G228" s="287"/>
      <c r="H228" s="299"/>
      <c r="I228" s="300"/>
      <c r="J228" s="301"/>
      <c r="K228" s="302"/>
      <c r="L228" s="303"/>
      <c r="M228" s="304"/>
      <c r="N228" s="304"/>
      <c r="O228" s="304"/>
      <c r="P228" s="305"/>
      <c r="Q228" s="306"/>
      <c r="R228" s="307"/>
      <c r="T228" s="87">
        <f>P232/D219</f>
        <v>744692.46363636362</v>
      </c>
      <c r="U228" s="63">
        <f>U222-U226</f>
        <v>-111443.20000000001</v>
      </c>
    </row>
    <row r="229" spans="1:26" ht="13.5" x14ac:dyDescent="0.25">
      <c r="A229" s="294"/>
      <c r="B229" s="295"/>
      <c r="C229" s="295"/>
      <c r="D229" s="296"/>
      <c r="E229" s="297"/>
      <c r="F229" s="298"/>
      <c r="G229" s="287"/>
      <c r="H229" s="299"/>
      <c r="I229" s="300"/>
      <c r="J229" s="301"/>
      <c r="K229" s="302"/>
      <c r="L229" s="303"/>
      <c r="M229" s="304"/>
      <c r="N229" s="304"/>
      <c r="O229" s="304"/>
      <c r="P229" s="305"/>
      <c r="Q229" s="306"/>
      <c r="R229" s="307"/>
      <c r="U229" s="63">
        <v>46.04</v>
      </c>
    </row>
    <row r="230" spans="1:26" s="149" customFormat="1" ht="12.75" customHeight="1" x14ac:dyDescent="0.25">
      <c r="A230" s="72"/>
      <c r="B230" s="170"/>
      <c r="C230" s="81"/>
      <c r="D230" s="81"/>
      <c r="E230" s="81"/>
      <c r="F230" s="81"/>
      <c r="G230" s="125"/>
      <c r="H230" s="407" t="s">
        <v>233</v>
      </c>
      <c r="I230" s="407"/>
      <c r="J230" s="407"/>
      <c r="K230" s="407"/>
      <c r="L230" s="407"/>
      <c r="M230" s="407"/>
      <c r="N230" s="407"/>
      <c r="O230" s="407"/>
      <c r="P230" s="405">
        <f>SUM(P226:R229)</f>
        <v>0</v>
      </c>
      <c r="Q230" s="405"/>
      <c r="R230" s="405"/>
    </row>
    <row r="231" spans="1:26" ht="13.5" x14ac:dyDescent="0.25">
      <c r="A231" s="72"/>
      <c r="B231" s="170"/>
      <c r="C231" s="81"/>
      <c r="D231" s="81"/>
      <c r="E231" s="81"/>
      <c r="F231" s="81"/>
      <c r="G231" s="125"/>
      <c r="H231" s="125"/>
      <c r="I231" s="125"/>
      <c r="J231" s="126"/>
      <c r="K231" s="126"/>
      <c r="L231" s="126"/>
      <c r="M231" s="127"/>
      <c r="N231" s="127"/>
      <c r="O231" s="127"/>
      <c r="P231" s="122"/>
      <c r="Q231" s="122"/>
      <c r="R231" s="122"/>
    </row>
    <row r="232" spans="1:26" ht="13.5" x14ac:dyDescent="0.25">
      <c r="A232" s="70"/>
      <c r="B232" s="82" t="s">
        <v>76</v>
      </c>
      <c r="C232" s="83"/>
      <c r="D232" s="83"/>
      <c r="E232" s="83"/>
      <c r="F232" s="83"/>
      <c r="G232" s="83"/>
      <c r="H232" s="83"/>
      <c r="I232" s="83"/>
      <c r="J232" s="83"/>
      <c r="K232" s="64"/>
      <c r="L232" s="64"/>
      <c r="P232" s="396">
        <f>P222+P215+P230</f>
        <v>40958085.5</v>
      </c>
      <c r="Q232" s="396"/>
      <c r="R232" s="396"/>
    </row>
    <row r="233" spans="1:26" s="149" customFormat="1" ht="13.5" thickBot="1" x14ac:dyDescent="0.25">
      <c r="A233" s="433" t="s">
        <v>212</v>
      </c>
      <c r="B233" s="433"/>
      <c r="C233" s="433"/>
      <c r="D233" s="433"/>
      <c r="E233" s="433"/>
      <c r="F233" s="433"/>
      <c r="G233" s="433"/>
      <c r="H233" s="433"/>
      <c r="I233" s="433"/>
      <c r="J233" s="433"/>
      <c r="K233" s="433"/>
      <c r="L233" s="433"/>
      <c r="M233" s="433"/>
      <c r="N233" s="433"/>
      <c r="O233" s="433"/>
      <c r="P233" s="433"/>
      <c r="Q233" s="433"/>
      <c r="R233" s="433"/>
      <c r="T233" s="156">
        <f>L239*0.003</f>
        <v>122874.2565</v>
      </c>
      <c r="U233" s="149" t="s">
        <v>270</v>
      </c>
      <c r="Y233" s="149">
        <f>SUM(Y234:Y238)</f>
        <v>1554.980927486519</v>
      </c>
    </row>
    <row r="234" spans="1:26" s="149" customFormat="1" x14ac:dyDescent="0.2">
      <c r="A234" s="154"/>
      <c r="B234" s="387" t="s">
        <v>77</v>
      </c>
      <c r="C234" s="387"/>
      <c r="D234" s="387"/>
      <c r="E234" s="153"/>
      <c r="F234" s="153"/>
      <c r="G234" s="153"/>
      <c r="H234" s="153"/>
      <c r="I234" s="153"/>
      <c r="J234" s="153"/>
      <c r="K234" s="153"/>
      <c r="L234" s="153"/>
      <c r="M234" s="150"/>
      <c r="N234" s="150"/>
      <c r="O234" s="150"/>
      <c r="P234" s="150"/>
      <c r="T234" s="149">
        <v>500</v>
      </c>
      <c r="U234" s="149" t="s">
        <v>267</v>
      </c>
      <c r="Y234" s="282">
        <f>Z242</f>
        <v>1554.980927486519</v>
      </c>
      <c r="Z234" s="282">
        <v>1952.4760000000001</v>
      </c>
    </row>
    <row r="235" spans="1:26" s="149" customFormat="1" ht="13.5" customHeight="1" x14ac:dyDescent="0.2">
      <c r="A235" s="408" t="s">
        <v>249</v>
      </c>
      <c r="B235" s="408"/>
      <c r="C235" s="408"/>
      <c r="D235" s="408"/>
      <c r="E235" s="408"/>
      <c r="F235" s="408"/>
      <c r="G235" s="408"/>
      <c r="H235" s="408"/>
      <c r="I235" s="408"/>
      <c r="J235" s="408"/>
      <c r="K235" s="408"/>
      <c r="L235" s="408"/>
      <c r="M235" s="408"/>
      <c r="N235" s="408"/>
      <c r="O235" s="408"/>
      <c r="P235" s="408"/>
      <c r="Q235" s="408"/>
      <c r="R235" s="408"/>
      <c r="T235" s="149">
        <v>600</v>
      </c>
      <c r="U235" s="149" t="s">
        <v>268</v>
      </c>
      <c r="Z235" s="63">
        <v>719.00300000000004</v>
      </c>
    </row>
    <row r="236" spans="1:26" ht="18" customHeight="1" x14ac:dyDescent="0.2">
      <c r="A236" s="154"/>
      <c r="B236" s="386" t="s">
        <v>91</v>
      </c>
      <c r="C236" s="386"/>
      <c r="D236" s="386"/>
      <c r="E236" s="386"/>
      <c r="F236" s="386"/>
      <c r="G236" s="386"/>
      <c r="H236" s="386"/>
      <c r="I236" s="386"/>
      <c r="J236" s="386"/>
      <c r="K236" s="386"/>
      <c r="L236" s="386"/>
      <c r="M236" s="386"/>
      <c r="N236" s="386"/>
      <c r="O236" s="386"/>
      <c r="P236" s="386"/>
      <c r="Q236" s="386"/>
      <c r="R236" s="149"/>
      <c r="Z236" s="63">
        <v>719.00300000000004</v>
      </c>
    </row>
    <row r="237" spans="1:26" ht="13.5" thickBot="1" x14ac:dyDescent="0.25">
      <c r="A237" s="395" t="s">
        <v>84</v>
      </c>
      <c r="B237" s="395"/>
      <c r="C237" s="395"/>
      <c r="D237" s="395"/>
      <c r="E237" s="395"/>
      <c r="F237" s="395"/>
      <c r="G237" s="395"/>
      <c r="H237" s="395"/>
      <c r="I237" s="395"/>
      <c r="J237" s="395"/>
      <c r="K237" s="395"/>
      <c r="L237" s="395"/>
      <c r="M237" s="395"/>
      <c r="N237" s="395"/>
      <c r="O237" s="395"/>
      <c r="P237" s="395"/>
      <c r="Q237" s="395"/>
      <c r="R237" s="395"/>
      <c r="Z237" s="63">
        <v>728.22699999999998</v>
      </c>
    </row>
    <row r="238" spans="1:26" ht="17.25" x14ac:dyDescent="0.3">
      <c r="A238" s="138"/>
      <c r="B238" s="171"/>
      <c r="C238" s="171"/>
      <c r="D238" s="138"/>
      <c r="E238" s="138"/>
      <c r="F238" s="138"/>
      <c r="G238" s="138"/>
      <c r="H238" s="138"/>
      <c r="I238" s="138"/>
      <c r="J238" s="138"/>
      <c r="K238" s="138"/>
      <c r="L238" s="138"/>
      <c r="M238" s="138"/>
      <c r="N238" s="138"/>
      <c r="O238" s="138"/>
      <c r="P238" s="138"/>
      <c r="Q238" s="138"/>
      <c r="R238" s="138"/>
      <c r="Z238" s="63">
        <v>881.29100000000005</v>
      </c>
    </row>
    <row r="239" spans="1:26" ht="15.75" x14ac:dyDescent="0.25">
      <c r="A239" s="151"/>
      <c r="B239" s="82" t="s">
        <v>78</v>
      </c>
      <c r="C239" s="66"/>
      <c r="D239" s="155"/>
      <c r="E239" s="155"/>
      <c r="F239" s="155"/>
      <c r="G239" s="155"/>
      <c r="H239" s="152"/>
      <c r="I239" s="152"/>
      <c r="J239" s="152"/>
      <c r="K239" s="152"/>
      <c r="L239" s="308">
        <f>P232</f>
        <v>40958085.5</v>
      </c>
      <c r="M239" s="308"/>
      <c r="N239" s="308"/>
      <c r="O239" s="308"/>
      <c r="P239" s="149"/>
      <c r="Q239" s="149"/>
      <c r="R239" s="149"/>
      <c r="Y239" s="63">
        <f>SUM(Y236:Y238)</f>
        <v>0</v>
      </c>
      <c r="Z239" s="283">
        <f>SUM(Z234:Z238)</f>
        <v>5000.0000000000009</v>
      </c>
    </row>
    <row r="240" spans="1:26" ht="13.5" x14ac:dyDescent="0.25">
      <c r="A240" s="155"/>
      <c r="B240" s="188" t="str">
        <f>'TRADUCTOR (2)'!E85</f>
        <v>( Cuarenta Millones Novecientos Cincuenta Y Ocho Mil Ochenta Y Cinco Pesos 50/100 M.N.)</v>
      </c>
      <c r="C240" s="85"/>
      <c r="D240" s="157"/>
      <c r="E240" s="157"/>
      <c r="F240" s="157"/>
      <c r="G240" s="157"/>
      <c r="H240" s="158"/>
      <c r="I240" s="158"/>
      <c r="J240" s="158"/>
      <c r="K240" s="158"/>
      <c r="L240" s="158"/>
      <c r="M240" s="159"/>
      <c r="N240" s="149"/>
      <c r="O240" s="149"/>
      <c r="P240" s="149"/>
      <c r="Q240" s="149"/>
      <c r="R240" s="149"/>
      <c r="Y240" s="63">
        <v>5000</v>
      </c>
    </row>
    <row r="241" spans="1:26" x14ac:dyDescent="0.2">
      <c r="A241" s="394" t="s">
        <v>92</v>
      </c>
      <c r="B241" s="394"/>
      <c r="C241" s="394"/>
      <c r="D241" s="394"/>
      <c r="E241" s="394"/>
      <c r="F241" s="160"/>
      <c r="G241" s="160"/>
      <c r="H241" s="161"/>
      <c r="I241" s="161"/>
      <c r="J241" s="162"/>
      <c r="K241" s="162"/>
      <c r="L241" s="162"/>
      <c r="M241" s="163"/>
      <c r="N241" s="163"/>
      <c r="O241" s="163"/>
      <c r="P241" s="164"/>
      <c r="Q241" s="164"/>
      <c r="R241" s="165" t="str">
        <f>E10</f>
        <v>Cd. Juárez Chihuahua. A 18 de Junio de 2019</v>
      </c>
      <c r="Y241" s="63">
        <f>Y240-Y239</f>
        <v>5000</v>
      </c>
    </row>
    <row r="242" spans="1:26" ht="18" thickBot="1" x14ac:dyDescent="0.35">
      <c r="A242" s="388" t="s">
        <v>85</v>
      </c>
      <c r="B242" s="388"/>
      <c r="C242" s="388"/>
      <c r="D242" s="388"/>
      <c r="E242" s="388"/>
      <c r="F242" s="388"/>
      <c r="G242" s="388"/>
      <c r="H242" s="388"/>
      <c r="I242" s="388"/>
      <c r="J242" s="388"/>
      <c r="K242" s="388"/>
      <c r="L242" s="388"/>
      <c r="M242" s="388"/>
      <c r="N242" s="388"/>
      <c r="O242" s="388"/>
      <c r="P242" s="388"/>
      <c r="Q242" s="388"/>
      <c r="R242" s="388"/>
      <c r="X242" s="63">
        <v>911.75750000000005</v>
      </c>
      <c r="Y242" s="63">
        <v>911.75750000000005</v>
      </c>
      <c r="Z242" s="63">
        <f>Y242*Z246</f>
        <v>1554.980927486519</v>
      </c>
    </row>
    <row r="243" spans="1:26" s="95" customFormat="1" ht="12.75" customHeight="1" x14ac:dyDescent="0.25">
      <c r="A243" s="65"/>
      <c r="B243" s="172"/>
      <c r="C243" s="65"/>
      <c r="D243" s="70"/>
      <c r="E243" s="70"/>
      <c r="F243" s="70"/>
      <c r="G243" s="88"/>
      <c r="H243" s="88"/>
      <c r="I243" s="88"/>
      <c r="J243" s="70"/>
      <c r="K243" s="70"/>
      <c r="L243" s="70"/>
      <c r="M243" s="87"/>
      <c r="N243" s="87"/>
      <c r="O243" s="87"/>
      <c r="P243" s="87"/>
      <c r="Q243" s="87"/>
      <c r="R243" s="87"/>
      <c r="X243" s="95">
        <v>2019.9746</v>
      </c>
      <c r="Y243" s="95">
        <v>2019.9746</v>
      </c>
      <c r="Z243" s="95">
        <f>Y243*Z246</f>
        <v>3445.0190725134812</v>
      </c>
    </row>
    <row r="244" spans="1:26" s="95" customFormat="1" ht="14.25" thickBot="1" x14ac:dyDescent="0.3">
      <c r="A244" s="89"/>
      <c r="B244" s="83"/>
      <c r="C244" s="89"/>
      <c r="D244" s="89"/>
      <c r="E244" s="89"/>
      <c r="F244" s="89"/>
      <c r="G244" s="90"/>
      <c r="H244" s="90"/>
      <c r="I244" s="90"/>
      <c r="J244" s="89"/>
      <c r="K244" s="89"/>
      <c r="L244" s="89"/>
      <c r="M244" s="87"/>
      <c r="N244" s="87"/>
      <c r="O244" s="87"/>
      <c r="P244" s="87"/>
      <c r="Q244" s="87"/>
      <c r="R244" s="87"/>
      <c r="Y244" s="95">
        <f>SUM(Y242:Y243)</f>
        <v>2931.7321000000002</v>
      </c>
    </row>
    <row r="245" spans="1:26" s="95" customFormat="1" ht="13.5" customHeight="1" x14ac:dyDescent="0.2">
      <c r="A245" s="390" t="s">
        <v>79</v>
      </c>
      <c r="B245" s="391"/>
      <c r="C245" s="392"/>
      <c r="D245" s="393" t="s">
        <v>324</v>
      </c>
      <c r="E245" s="392"/>
      <c r="F245" s="393" t="s">
        <v>81</v>
      </c>
      <c r="G245" s="399"/>
      <c r="H245" s="91"/>
      <c r="I245" s="91"/>
      <c r="J245" s="92"/>
      <c r="K245" s="92"/>
      <c r="L245" s="92"/>
      <c r="M245" s="341" t="s">
        <v>309</v>
      </c>
      <c r="N245" s="342"/>
      <c r="O245" s="181" t="s">
        <v>93</v>
      </c>
      <c r="P245" s="182"/>
      <c r="Q245" s="403">
        <v>0.45</v>
      </c>
      <c r="R245" s="404"/>
      <c r="T245" s="146">
        <f>L239*0.0035</f>
        <v>143353.29925000001</v>
      </c>
      <c r="U245" s="95" t="s">
        <v>271</v>
      </c>
      <c r="Z245" s="95">
        <f>Y244-Y241</f>
        <v>-2068.2678999999998</v>
      </c>
    </row>
    <row r="246" spans="1:26" s="95" customFormat="1" ht="14.25" thickBot="1" x14ac:dyDescent="0.3">
      <c r="A246" s="411" t="str">
        <f>M245</f>
        <v>Marzo 2011</v>
      </c>
      <c r="B246" s="412"/>
      <c r="C246" s="413"/>
      <c r="D246" s="420">
        <f>Q245/Q246</f>
        <v>0.45685279187817263</v>
      </c>
      <c r="E246" s="421"/>
      <c r="F246" s="429">
        <f>L239</f>
        <v>40958085.5</v>
      </c>
      <c r="G246" s="430"/>
      <c r="H246" s="441">
        <f>SUM(H248+H247)</f>
        <v>18711815.710659903</v>
      </c>
      <c r="I246" s="440"/>
      <c r="J246" s="92"/>
      <c r="K246" s="92"/>
      <c r="L246" s="92"/>
      <c r="M246" s="343" t="s">
        <v>310</v>
      </c>
      <c r="N246" s="344"/>
      <c r="O246" s="183" t="s">
        <v>94</v>
      </c>
      <c r="P246" s="184"/>
      <c r="Q246" s="397">
        <v>0.98499999999999999</v>
      </c>
      <c r="R246" s="398"/>
      <c r="T246" s="146">
        <f>SUM(T233:T245)</f>
        <v>267327.55575</v>
      </c>
      <c r="U246" s="147"/>
      <c r="V246" s="95" t="s">
        <v>272</v>
      </c>
      <c r="Z246" s="95">
        <f>Y241/Y244</f>
        <v>1.7054764314924955</v>
      </c>
    </row>
    <row r="247" spans="1:26" s="95" customFormat="1" ht="13.5" x14ac:dyDescent="0.25">
      <c r="A247" s="417" t="str">
        <f>O215</f>
        <v>Valor Terreno.</v>
      </c>
      <c r="B247" s="418"/>
      <c r="C247" s="419"/>
      <c r="D247" s="420">
        <f>D246</f>
        <v>0.45685279187817263</v>
      </c>
      <c r="E247" s="421"/>
      <c r="F247" s="422">
        <f>D247*P215</f>
        <v>18624974.619289342</v>
      </c>
      <c r="G247" s="423"/>
      <c r="H247" s="439">
        <f>P215*D247</f>
        <v>18624974.619289342</v>
      </c>
      <c r="I247" s="396"/>
      <c r="J247" s="93"/>
      <c r="K247" s="93"/>
      <c r="L247" s="93"/>
      <c r="M247" s="87"/>
      <c r="N247" s="87"/>
      <c r="O247" s="293"/>
      <c r="P247" s="293"/>
      <c r="Q247" s="293"/>
      <c r="R247" s="293"/>
      <c r="T247" s="187">
        <v>1500</v>
      </c>
      <c r="U247" s="147"/>
      <c r="V247" s="95" t="s">
        <v>273</v>
      </c>
    </row>
    <row r="248" spans="1:26" s="95" customFormat="1" ht="14.25" thickBot="1" x14ac:dyDescent="0.3">
      <c r="A248" s="424" t="str">
        <f>O222</f>
        <v>Valor Construcción.</v>
      </c>
      <c r="B248" s="425"/>
      <c r="C248" s="426"/>
      <c r="D248" s="427">
        <f>D246</f>
        <v>0.45685279187817263</v>
      </c>
      <c r="E248" s="428"/>
      <c r="F248" s="415">
        <f>D248*P222</f>
        <v>86841.091370558395</v>
      </c>
      <c r="G248" s="416"/>
      <c r="H248" s="439">
        <f>P222*D248</f>
        <v>86841.091370558395</v>
      </c>
      <c r="I248" s="396"/>
      <c r="J248" s="93"/>
      <c r="K248" s="93"/>
      <c r="L248" s="93"/>
      <c r="M248" s="87"/>
      <c r="N248" s="87"/>
      <c r="O248" s="87"/>
      <c r="P248" s="87"/>
      <c r="Q248" s="87"/>
      <c r="R248" s="87"/>
    </row>
    <row r="249" spans="1:26" s="95" customFormat="1" ht="12.75" customHeight="1" x14ac:dyDescent="0.25">
      <c r="A249" s="78"/>
      <c r="B249" s="173"/>
      <c r="C249" s="80"/>
      <c r="D249" s="80"/>
      <c r="E249" s="80"/>
      <c r="F249" s="80"/>
      <c r="G249" s="94"/>
      <c r="H249" s="94"/>
      <c r="I249" s="94"/>
      <c r="J249" s="80"/>
      <c r="K249" s="80"/>
      <c r="L249" s="80"/>
      <c r="M249" s="86"/>
      <c r="N249" s="86"/>
      <c r="O249" s="86"/>
      <c r="P249" s="86"/>
      <c r="Q249" s="86"/>
      <c r="R249" s="87"/>
      <c r="T249" s="95">
        <v>3000</v>
      </c>
    </row>
    <row r="250" spans="1:26" s="95" customFormat="1" x14ac:dyDescent="0.2">
      <c r="A250" s="119"/>
      <c r="B250" s="174"/>
      <c r="C250" s="119"/>
      <c r="D250" s="119"/>
      <c r="E250" s="119"/>
      <c r="F250" s="119"/>
      <c r="G250" s="119"/>
      <c r="H250" s="119"/>
      <c r="I250" s="119"/>
      <c r="J250" s="119"/>
      <c r="K250" s="119"/>
      <c r="L250" s="119"/>
      <c r="M250" s="119"/>
      <c r="N250" s="119"/>
      <c r="O250" s="119"/>
      <c r="P250" s="119"/>
      <c r="Q250" s="119"/>
      <c r="R250" s="119"/>
    </row>
    <row r="251" spans="1:26" s="97" customFormat="1" x14ac:dyDescent="0.2">
      <c r="A251" s="432" t="s">
        <v>213</v>
      </c>
      <c r="B251" s="432"/>
      <c r="C251" s="432"/>
      <c r="D251" s="432"/>
      <c r="E251" s="432"/>
      <c r="F251" s="432"/>
      <c r="G251" s="432"/>
      <c r="H251" s="432"/>
      <c r="I251" s="432"/>
      <c r="J251" s="432"/>
      <c r="K251" s="432"/>
      <c r="L251" s="432"/>
      <c r="M251" s="432"/>
      <c r="N251" s="432"/>
      <c r="O251" s="432"/>
      <c r="P251" s="432"/>
      <c r="Q251" s="432"/>
      <c r="R251" s="432"/>
    </row>
    <row r="252" spans="1:26" s="64" customFormat="1" x14ac:dyDescent="0.2">
      <c r="A252" s="84"/>
      <c r="B252" s="175"/>
      <c r="C252" s="84"/>
      <c r="D252" s="84"/>
      <c r="E252" s="84"/>
      <c r="F252" s="84"/>
      <c r="G252" s="84"/>
      <c r="H252" s="84"/>
      <c r="I252" s="84"/>
      <c r="J252" s="84"/>
      <c r="K252" s="84"/>
      <c r="L252" s="84"/>
      <c r="M252" s="84"/>
      <c r="N252" s="84"/>
      <c r="O252" s="84"/>
      <c r="P252" s="84"/>
      <c r="Q252" s="84"/>
      <c r="R252" s="84"/>
    </row>
    <row r="253" spans="1:26" s="97" customFormat="1" ht="12.75" customHeight="1" x14ac:dyDescent="0.2">
      <c r="A253" s="129"/>
      <c r="B253" s="176"/>
      <c r="C253" s="129"/>
      <c r="D253" s="129"/>
      <c r="E253" s="129"/>
      <c r="F253" s="129"/>
      <c r="G253" s="130"/>
      <c r="H253" s="130"/>
      <c r="I253" s="130"/>
      <c r="J253" s="129"/>
      <c r="K253" s="129"/>
      <c r="L253" s="129"/>
      <c r="M253" s="131"/>
      <c r="N253" s="131"/>
      <c r="O253" s="131"/>
      <c r="P253" s="131"/>
      <c r="Q253" s="131"/>
      <c r="R253" s="131"/>
    </row>
    <row r="254" spans="1:26" s="97" customFormat="1" ht="13.5" x14ac:dyDescent="0.25">
      <c r="A254" s="129"/>
      <c r="B254" s="176"/>
      <c r="C254" s="129"/>
      <c r="D254" s="129"/>
      <c r="E254" s="129"/>
      <c r="F254" s="129"/>
      <c r="G254" s="128"/>
      <c r="H254" s="132"/>
      <c r="I254" s="128"/>
      <c r="J254" s="81"/>
      <c r="K254" s="81"/>
      <c r="L254" s="81"/>
      <c r="M254" s="131"/>
      <c r="N254" s="131"/>
      <c r="O254" s="131"/>
      <c r="P254" s="131"/>
      <c r="Q254" s="131"/>
      <c r="R254" s="131"/>
    </row>
    <row r="255" spans="1:26" s="97" customFormat="1" x14ac:dyDescent="0.2">
      <c r="A255" s="410" t="str">
        <f>D8</f>
        <v xml:space="preserve">Arq. María Concepción Peña López </v>
      </c>
      <c r="B255" s="410"/>
      <c r="C255" s="410"/>
      <c r="D255" s="410"/>
      <c r="E255" s="410"/>
      <c r="F255" s="410"/>
      <c r="G255" s="410"/>
      <c r="H255" s="410"/>
      <c r="I255" s="410"/>
      <c r="J255" s="410"/>
      <c r="K255" s="410"/>
      <c r="L255" s="410"/>
      <c r="M255" s="410"/>
      <c r="N255" s="410"/>
      <c r="O255" s="410"/>
      <c r="P255" s="410"/>
      <c r="Q255" s="410"/>
      <c r="R255" s="410"/>
    </row>
    <row r="256" spans="1:26" s="64" customFormat="1" x14ac:dyDescent="0.2">
      <c r="A256" s="409" t="str">
        <f>H8</f>
        <v xml:space="preserve">Cédula Profesional de Arquitecto 1714773 </v>
      </c>
      <c r="B256" s="409"/>
      <c r="C256" s="409"/>
      <c r="D256" s="409"/>
      <c r="E256" s="409"/>
      <c r="F256" s="409"/>
      <c r="G256" s="409"/>
      <c r="H256" s="409"/>
      <c r="I256" s="409"/>
      <c r="J256" s="409"/>
      <c r="K256" s="409"/>
      <c r="L256" s="409"/>
      <c r="M256" s="409"/>
      <c r="N256" s="409"/>
      <c r="O256" s="409"/>
      <c r="P256" s="409"/>
      <c r="Q256" s="409"/>
      <c r="R256" s="409"/>
    </row>
    <row r="257" spans="1:18" s="64" customFormat="1" x14ac:dyDescent="0.2">
      <c r="A257" s="409" t="str">
        <f>D9</f>
        <v>Registro Dirección  Municipal de Catastro Nº 113</v>
      </c>
      <c r="B257" s="409"/>
      <c r="C257" s="409"/>
      <c r="D257" s="409"/>
      <c r="E257" s="409"/>
      <c r="F257" s="409"/>
      <c r="G257" s="409"/>
      <c r="H257" s="409"/>
      <c r="I257" s="409"/>
      <c r="J257" s="409"/>
      <c r="K257" s="409"/>
      <c r="L257" s="409"/>
      <c r="M257" s="409"/>
      <c r="N257" s="409"/>
      <c r="O257" s="409"/>
      <c r="P257" s="409"/>
      <c r="Q257" s="409"/>
      <c r="R257" s="409"/>
    </row>
    <row r="258" spans="1:18" s="64" customFormat="1" x14ac:dyDescent="0.2">
      <c r="A258" s="409" t="str">
        <f>K9</f>
        <v>Registro Estatal de Maestría en Valuación Inmobiliaria 11 171 50 SC S III</v>
      </c>
      <c r="B258" s="409"/>
      <c r="C258" s="409"/>
      <c r="D258" s="409"/>
      <c r="E258" s="409"/>
      <c r="F258" s="409"/>
      <c r="G258" s="409"/>
      <c r="H258" s="409"/>
      <c r="I258" s="409"/>
      <c r="J258" s="409"/>
      <c r="K258" s="409"/>
      <c r="L258" s="409"/>
      <c r="M258" s="409"/>
      <c r="N258" s="409"/>
      <c r="O258" s="409"/>
      <c r="P258" s="409"/>
      <c r="Q258" s="409"/>
      <c r="R258" s="409"/>
    </row>
    <row r="259" spans="1:18" s="64" customFormat="1" x14ac:dyDescent="0.2">
      <c r="A259" s="432" t="str">
        <f>M8</f>
        <v xml:space="preserve">Cédula de Maestría en Valuación Inmobiliaria 6937201 </v>
      </c>
      <c r="B259" s="432"/>
      <c r="C259" s="432"/>
      <c r="D259" s="432"/>
      <c r="E259" s="432"/>
      <c r="F259" s="432"/>
      <c r="G259" s="432"/>
      <c r="H259" s="432"/>
      <c r="I259" s="432"/>
      <c r="J259" s="432"/>
      <c r="K259" s="432"/>
      <c r="L259" s="432"/>
      <c r="M259" s="432"/>
      <c r="N259" s="432"/>
      <c r="O259" s="432"/>
      <c r="P259" s="432"/>
      <c r="Q259" s="432"/>
      <c r="R259" s="432"/>
    </row>
    <row r="260" spans="1:18" s="64" customFormat="1" x14ac:dyDescent="0.2">
      <c r="A260" s="98"/>
      <c r="B260" s="177"/>
      <c r="C260" s="98"/>
      <c r="D260" s="98"/>
      <c r="E260" s="98"/>
      <c r="F260" s="98"/>
      <c r="G260" s="98"/>
      <c r="H260" s="98"/>
      <c r="I260" s="98"/>
      <c r="J260" s="98"/>
      <c r="K260" s="98"/>
      <c r="L260" s="98"/>
      <c r="M260" s="97"/>
      <c r="N260" s="97"/>
      <c r="O260" s="97"/>
      <c r="P260" s="97"/>
      <c r="Q260" s="97"/>
      <c r="R260" s="97"/>
    </row>
    <row r="261" spans="1:18" s="64" customFormat="1" x14ac:dyDescent="0.2">
      <c r="A261" s="99"/>
      <c r="B261" s="178"/>
      <c r="C261" s="99"/>
      <c r="D261" s="99"/>
      <c r="E261" s="99"/>
      <c r="F261" s="99"/>
      <c r="G261" s="98"/>
      <c r="H261" s="98"/>
      <c r="I261" s="98"/>
      <c r="J261" s="98"/>
      <c r="K261" s="98"/>
      <c r="L261" s="98"/>
      <c r="M261" s="97"/>
      <c r="N261" s="97"/>
      <c r="O261" s="97"/>
      <c r="P261" s="97"/>
      <c r="Q261" s="97"/>
      <c r="R261" s="97"/>
    </row>
    <row r="262" spans="1:18" s="64" customFormat="1" x14ac:dyDescent="0.2">
      <c r="A262" s="99"/>
      <c r="B262" s="178"/>
      <c r="C262" s="99"/>
      <c r="D262" s="99"/>
      <c r="E262" s="99"/>
      <c r="F262" s="99"/>
      <c r="G262" s="98"/>
      <c r="H262" s="98"/>
      <c r="I262" s="98"/>
      <c r="J262" s="98"/>
      <c r="K262" s="98"/>
      <c r="L262" s="98"/>
      <c r="M262" s="97"/>
      <c r="N262" s="97"/>
      <c r="O262" s="97"/>
      <c r="P262" s="97"/>
      <c r="Q262" s="97"/>
      <c r="R262" s="97"/>
    </row>
    <row r="263" spans="1:18" s="64" customFormat="1" ht="13.5" x14ac:dyDescent="0.25">
      <c r="A263" s="99"/>
      <c r="B263" s="178"/>
      <c r="C263" s="99"/>
      <c r="D263" s="99"/>
      <c r="E263" s="99"/>
      <c r="F263" s="99"/>
      <c r="G263" s="93"/>
      <c r="H263" s="97"/>
      <c r="I263" s="93"/>
      <c r="J263" s="93"/>
      <c r="K263" s="93"/>
      <c r="L263" s="96"/>
      <c r="M263" s="97"/>
      <c r="N263" s="97"/>
      <c r="O263" s="97"/>
      <c r="P263" s="97"/>
      <c r="Q263" s="97"/>
      <c r="R263" s="97"/>
    </row>
    <row r="264" spans="1:18" s="64" customFormat="1" ht="13.5" x14ac:dyDescent="0.25">
      <c r="A264" s="99"/>
      <c r="B264" s="178"/>
      <c r="C264" s="99"/>
      <c r="D264" s="99"/>
      <c r="E264" s="99"/>
      <c r="F264" s="99"/>
      <c r="G264" s="81"/>
      <c r="H264" s="97"/>
      <c r="I264" s="81"/>
      <c r="J264" s="81"/>
      <c r="K264" s="81"/>
      <c r="L264" s="81"/>
      <c r="M264" s="97"/>
      <c r="N264" s="97"/>
      <c r="O264" s="97"/>
      <c r="P264" s="97"/>
      <c r="Q264" s="97"/>
      <c r="R264" s="97"/>
    </row>
    <row r="265" spans="1:18" s="64" customFormat="1" ht="13.5" x14ac:dyDescent="0.25">
      <c r="A265" s="99"/>
      <c r="B265" s="178"/>
      <c r="C265" s="99"/>
      <c r="D265" s="99"/>
      <c r="E265" s="99"/>
      <c r="F265" s="99"/>
      <c r="G265" s="93"/>
      <c r="H265" s="97"/>
      <c r="I265" s="93"/>
      <c r="J265" s="93"/>
      <c r="K265" s="93"/>
      <c r="L265" s="93"/>
      <c r="M265" s="97"/>
      <c r="N265" s="97"/>
      <c r="O265" s="97"/>
      <c r="P265" s="97"/>
      <c r="Q265" s="97"/>
      <c r="R265" s="97"/>
    </row>
    <row r="266" spans="1:18" s="64" customFormat="1" ht="13.5" x14ac:dyDescent="0.2">
      <c r="A266" s="100"/>
      <c r="B266" s="100"/>
      <c r="C266" s="100"/>
      <c r="D266" s="100"/>
      <c r="E266" s="100"/>
      <c r="F266" s="100"/>
      <c r="G266" s="100"/>
      <c r="H266" s="100"/>
      <c r="I266" s="100"/>
      <c r="J266" s="100"/>
      <c r="K266" s="100"/>
      <c r="L266" s="100"/>
      <c r="M266" s="100"/>
      <c r="N266" s="100"/>
      <c r="O266" s="100"/>
      <c r="P266" s="100"/>
      <c r="Q266" s="100"/>
      <c r="R266" s="100"/>
    </row>
    <row r="267" spans="1:18" s="64" customFormat="1" ht="13.5" x14ac:dyDescent="0.25">
      <c r="A267" s="78"/>
      <c r="B267" s="82"/>
      <c r="C267" s="78"/>
      <c r="D267" s="78"/>
      <c r="E267" s="78"/>
      <c r="F267" s="78"/>
      <c r="G267" s="78"/>
      <c r="H267" s="78"/>
      <c r="I267" s="78"/>
      <c r="J267" s="78"/>
      <c r="K267" s="78"/>
      <c r="L267" s="78"/>
      <c r="M267" s="78"/>
      <c r="N267" s="78"/>
      <c r="O267" s="78"/>
      <c r="P267" s="78"/>
      <c r="Q267" s="78"/>
      <c r="R267" s="78"/>
    </row>
    <row r="268" spans="1:18" s="64" customFormat="1" ht="13.5" x14ac:dyDescent="0.25">
      <c r="A268" s="78"/>
      <c r="B268" s="82"/>
      <c r="C268" s="78"/>
      <c r="D268" s="78"/>
      <c r="E268" s="78"/>
      <c r="F268" s="78"/>
      <c r="G268" s="78"/>
      <c r="H268" s="78"/>
      <c r="I268" s="78"/>
      <c r="J268" s="78"/>
      <c r="K268" s="78"/>
      <c r="L268" s="78"/>
      <c r="M268" s="78"/>
      <c r="N268" s="78"/>
      <c r="O268" s="78"/>
      <c r="P268" s="78"/>
      <c r="Q268" s="78"/>
      <c r="R268" s="78"/>
    </row>
    <row r="269" spans="1:18" s="64" customFormat="1" ht="13.5" x14ac:dyDescent="0.25">
      <c r="A269" s="78"/>
      <c r="B269" s="82"/>
      <c r="C269" s="78"/>
      <c r="D269" s="78"/>
      <c r="E269" s="78"/>
      <c r="F269" s="78"/>
      <c r="G269" s="78"/>
      <c r="H269" s="78"/>
      <c r="I269" s="78"/>
      <c r="J269" s="78"/>
      <c r="K269" s="78"/>
      <c r="L269" s="78"/>
      <c r="M269" s="78"/>
      <c r="N269" s="78"/>
      <c r="O269" s="78"/>
      <c r="P269" s="78"/>
      <c r="Q269" s="78"/>
      <c r="R269" s="78"/>
    </row>
    <row r="270" spans="1:18" s="64" customFormat="1" x14ac:dyDescent="0.2">
      <c r="A270" s="98"/>
      <c r="B270" s="177"/>
      <c r="C270" s="98"/>
      <c r="D270" s="98"/>
      <c r="E270" s="98"/>
      <c r="F270" s="98"/>
      <c r="G270" s="98"/>
      <c r="H270" s="98"/>
      <c r="I270" s="98"/>
      <c r="J270" s="98"/>
      <c r="K270" s="98"/>
      <c r="L270" s="98"/>
      <c r="M270" s="97"/>
      <c r="N270" s="97"/>
      <c r="O270" s="97"/>
      <c r="P270" s="97"/>
      <c r="Q270" s="97"/>
      <c r="R270" s="97"/>
    </row>
    <row r="271" spans="1:18" s="64" customFormat="1" x14ac:dyDescent="0.2">
      <c r="A271" s="97"/>
      <c r="B271" s="179"/>
      <c r="C271" s="97"/>
      <c r="D271" s="97"/>
      <c r="E271" s="97"/>
      <c r="F271" s="97"/>
      <c r="G271" s="97"/>
      <c r="H271" s="97"/>
      <c r="I271" s="97"/>
      <c r="J271" s="97"/>
      <c r="K271" s="97"/>
      <c r="L271" s="97"/>
      <c r="M271" s="97"/>
      <c r="N271" s="97"/>
      <c r="O271" s="97"/>
      <c r="P271" s="97"/>
      <c r="Q271" s="97"/>
      <c r="R271" s="97"/>
    </row>
    <row r="272" spans="1:18" s="64" customFormat="1" x14ac:dyDescent="0.2">
      <c r="B272" s="180"/>
    </row>
    <row r="273" spans="1:18" s="64" customFormat="1" x14ac:dyDescent="0.2">
      <c r="B273" s="180"/>
    </row>
    <row r="274" spans="1:18" s="64" customFormat="1" x14ac:dyDescent="0.2">
      <c r="B274" s="180"/>
    </row>
    <row r="275" spans="1:18" s="64" customFormat="1" x14ac:dyDescent="0.2">
      <c r="B275" s="180"/>
    </row>
    <row r="276" spans="1:18" s="64" customFormat="1" x14ac:dyDescent="0.2">
      <c r="B276" s="180"/>
    </row>
    <row r="277" spans="1:18" s="64" customFormat="1" x14ac:dyDescent="0.2">
      <c r="B277" s="180"/>
    </row>
    <row r="278" spans="1:18" s="64" customFormat="1" x14ac:dyDescent="0.2">
      <c r="B278" s="180"/>
    </row>
    <row r="279" spans="1:18" s="64" customFormat="1" x14ac:dyDescent="0.2">
      <c r="B279" s="180"/>
    </row>
    <row r="280" spans="1:18" s="64" customFormat="1" x14ac:dyDescent="0.2">
      <c r="B280" s="180"/>
    </row>
    <row r="281" spans="1:18" x14ac:dyDescent="0.2">
      <c r="A281" s="64"/>
      <c r="B281" s="180"/>
      <c r="C281" s="64"/>
      <c r="D281" s="64"/>
      <c r="E281" s="64"/>
      <c r="F281" s="64"/>
      <c r="G281" s="64"/>
      <c r="H281" s="64"/>
      <c r="I281" s="64"/>
      <c r="J281" s="64"/>
      <c r="K281" s="64"/>
      <c r="L281" s="64"/>
      <c r="M281" s="64"/>
      <c r="N281" s="64"/>
      <c r="O281" s="64"/>
      <c r="P281" s="64"/>
      <c r="Q281" s="64"/>
      <c r="R281" s="64"/>
    </row>
    <row r="282" spans="1:18" x14ac:dyDescent="0.2">
      <c r="A282" s="64"/>
      <c r="B282" s="180"/>
      <c r="C282" s="64"/>
      <c r="D282" s="64"/>
      <c r="E282" s="64"/>
      <c r="F282" s="64"/>
      <c r="G282" s="64"/>
      <c r="H282" s="64"/>
      <c r="I282" s="64"/>
      <c r="J282" s="64"/>
      <c r="K282" s="64"/>
      <c r="L282" s="64"/>
      <c r="M282" s="64"/>
      <c r="N282" s="64"/>
      <c r="O282" s="64"/>
      <c r="P282" s="64"/>
      <c r="Q282" s="64"/>
      <c r="R282" s="64"/>
    </row>
    <row r="283" spans="1:18" x14ac:dyDescent="0.2">
      <c r="A283" s="64"/>
      <c r="B283" s="180"/>
      <c r="C283" s="64"/>
      <c r="D283" s="64"/>
      <c r="E283" s="64"/>
      <c r="F283" s="64"/>
      <c r="G283" s="64"/>
      <c r="H283" s="64"/>
      <c r="I283" s="64"/>
      <c r="J283" s="64"/>
      <c r="K283" s="64"/>
      <c r="L283" s="64"/>
      <c r="M283" s="64"/>
      <c r="N283" s="64"/>
      <c r="O283" s="64"/>
      <c r="P283" s="64"/>
      <c r="Q283" s="64"/>
      <c r="R283" s="64"/>
    </row>
    <row r="284" spans="1:18" x14ac:dyDescent="0.2">
      <c r="A284" s="64"/>
      <c r="B284" s="180"/>
      <c r="C284" s="64"/>
      <c r="D284" s="64"/>
      <c r="E284" s="64"/>
      <c r="F284" s="64"/>
      <c r="G284" s="64"/>
      <c r="H284" s="64"/>
      <c r="I284" s="64"/>
      <c r="J284" s="64"/>
      <c r="K284" s="64"/>
      <c r="L284" s="64"/>
      <c r="M284" s="64"/>
      <c r="N284" s="64"/>
      <c r="O284" s="64"/>
      <c r="P284" s="64"/>
      <c r="Q284" s="64"/>
      <c r="R284" s="64"/>
    </row>
    <row r="285" spans="1:18" x14ac:dyDescent="0.2">
      <c r="A285" s="64"/>
      <c r="B285" s="180"/>
      <c r="C285" s="64"/>
      <c r="D285" s="64"/>
      <c r="E285" s="64"/>
      <c r="F285" s="64"/>
      <c r="G285" s="64"/>
      <c r="H285" s="64"/>
      <c r="I285" s="64"/>
      <c r="J285" s="64"/>
      <c r="K285" s="64"/>
      <c r="L285" s="64"/>
      <c r="M285" s="64"/>
      <c r="N285" s="64"/>
      <c r="O285" s="64"/>
      <c r="P285" s="64"/>
      <c r="Q285" s="64"/>
      <c r="R285" s="64"/>
    </row>
    <row r="286" spans="1:18" x14ac:dyDescent="0.2">
      <c r="A286" s="64"/>
      <c r="B286" s="180"/>
      <c r="C286" s="64"/>
      <c r="D286" s="64"/>
      <c r="E286" s="64"/>
      <c r="F286" s="64"/>
      <c r="G286" s="64"/>
      <c r="H286" s="64"/>
      <c r="I286" s="64"/>
      <c r="J286" s="64"/>
      <c r="K286" s="64"/>
      <c r="L286" s="64"/>
      <c r="M286" s="64"/>
      <c r="N286" s="64"/>
      <c r="O286" s="64"/>
      <c r="P286" s="64"/>
      <c r="Q286" s="64"/>
      <c r="R286" s="64"/>
    </row>
    <row r="287" spans="1:18" x14ac:dyDescent="0.2">
      <c r="A287" s="64"/>
      <c r="B287" s="180"/>
      <c r="C287" s="64"/>
      <c r="D287" s="64"/>
      <c r="E287" s="64"/>
      <c r="F287" s="64"/>
      <c r="G287" s="64"/>
      <c r="H287" s="64"/>
      <c r="I287" s="64"/>
      <c r="J287" s="64"/>
      <c r="K287" s="64"/>
      <c r="L287" s="64"/>
      <c r="M287" s="64"/>
      <c r="N287" s="64"/>
      <c r="O287" s="64"/>
      <c r="P287" s="64"/>
      <c r="Q287" s="64"/>
      <c r="R287" s="64"/>
    </row>
  </sheetData>
  <mergeCells count="173">
    <mergeCell ref="A259:R259"/>
    <mergeCell ref="A251:R251"/>
    <mergeCell ref="A233:R233"/>
    <mergeCell ref="A257:R257"/>
    <mergeCell ref="A258:R258"/>
    <mergeCell ref="H247:I247"/>
    <mergeCell ref="H246:I246"/>
    <mergeCell ref="H248:I248"/>
    <mergeCell ref="A256:R256"/>
    <mergeCell ref="A255:R255"/>
    <mergeCell ref="A246:C246"/>
    <mergeCell ref="G221:I221"/>
    <mergeCell ref="F248:G248"/>
    <mergeCell ref="P219:R219"/>
    <mergeCell ref="A247:C247"/>
    <mergeCell ref="D247:E247"/>
    <mergeCell ref="F247:G247"/>
    <mergeCell ref="P221:R221"/>
    <mergeCell ref="A248:C248"/>
    <mergeCell ref="D248:E248"/>
    <mergeCell ref="D246:E246"/>
    <mergeCell ref="F246:G246"/>
    <mergeCell ref="M223:O223"/>
    <mergeCell ref="A245:C245"/>
    <mergeCell ref="A219:C219"/>
    <mergeCell ref="D245:E245"/>
    <mergeCell ref="A241:E241"/>
    <mergeCell ref="A237:R237"/>
    <mergeCell ref="M221:O221"/>
    <mergeCell ref="A221:C221"/>
    <mergeCell ref="P232:R232"/>
    <mergeCell ref="F245:G245"/>
    <mergeCell ref="A224:D225"/>
    <mergeCell ref="E224:F225"/>
    <mergeCell ref="G224:G225"/>
    <mergeCell ref="H224:I225"/>
    <mergeCell ref="J224:L224"/>
    <mergeCell ref="Q245:R245"/>
    <mergeCell ref="P230:R230"/>
    <mergeCell ref="J223:L223"/>
    <mergeCell ref="H230:O230"/>
    <mergeCell ref="P222:R222"/>
    <mergeCell ref="A235:R235"/>
    <mergeCell ref="D219:F219"/>
    <mergeCell ref="B1:R1"/>
    <mergeCell ref="B2:R2"/>
    <mergeCell ref="B4:R4"/>
    <mergeCell ref="A6:R6"/>
    <mergeCell ref="B3:R3"/>
    <mergeCell ref="C88:D88"/>
    <mergeCell ref="C83:D83"/>
    <mergeCell ref="E12:R12"/>
    <mergeCell ref="F51:R52"/>
    <mergeCell ref="A43:R43"/>
    <mergeCell ref="B5:R5"/>
    <mergeCell ref="N75:O75"/>
    <mergeCell ref="F82:H82"/>
    <mergeCell ref="A55:R55"/>
    <mergeCell ref="A19:R19"/>
    <mergeCell ref="P78:R78"/>
    <mergeCell ref="C86:D86"/>
    <mergeCell ref="C87:D87"/>
    <mergeCell ref="C82:D82"/>
    <mergeCell ref="A91:R91"/>
    <mergeCell ref="F166:N166"/>
    <mergeCell ref="C85:D85"/>
    <mergeCell ref="L13:M13"/>
    <mergeCell ref="J13:K13"/>
    <mergeCell ref="E75:F75"/>
    <mergeCell ref="L75:M75"/>
    <mergeCell ref="C75:D75"/>
    <mergeCell ref="A70:R70"/>
    <mergeCell ref="E73:R73"/>
    <mergeCell ref="F185:Q185"/>
    <mergeCell ref="A198:R198"/>
    <mergeCell ref="A158:R158"/>
    <mergeCell ref="C89:D89"/>
    <mergeCell ref="A108:R108"/>
    <mergeCell ref="F167:M167"/>
    <mergeCell ref="F184:P184"/>
    <mergeCell ref="F175:Q175"/>
    <mergeCell ref="F93:R93"/>
    <mergeCell ref="F187:Q187"/>
    <mergeCell ref="F186:N186"/>
    <mergeCell ref="B201:R201"/>
    <mergeCell ref="M213:O213"/>
    <mergeCell ref="B202:R202"/>
    <mergeCell ref="M212:O212"/>
    <mergeCell ref="J211:L211"/>
    <mergeCell ref="B206:R206"/>
    <mergeCell ref="G211:I211"/>
    <mergeCell ref="A213:C213"/>
    <mergeCell ref="B205:R205"/>
    <mergeCell ref="D211:F211"/>
    <mergeCell ref="D213:F213"/>
    <mergeCell ref="A211:C211"/>
    <mergeCell ref="J212:L212"/>
    <mergeCell ref="P211:R211"/>
    <mergeCell ref="P214:R214"/>
    <mergeCell ref="M217:O217"/>
    <mergeCell ref="A220:C220"/>
    <mergeCell ref="D212:F212"/>
    <mergeCell ref="P212:R212"/>
    <mergeCell ref="P213:R213"/>
    <mergeCell ref="M211:O211"/>
    <mergeCell ref="A209:R209"/>
    <mergeCell ref="G212:I212"/>
    <mergeCell ref="G213:I213"/>
    <mergeCell ref="J213:L213"/>
    <mergeCell ref="M219:O219"/>
    <mergeCell ref="P215:R215"/>
    <mergeCell ref="M218:O218"/>
    <mergeCell ref="J217:L217"/>
    <mergeCell ref="A217:C218"/>
    <mergeCell ref="J214:L214"/>
    <mergeCell ref="M245:N245"/>
    <mergeCell ref="M246:N246"/>
    <mergeCell ref="D221:F221"/>
    <mergeCell ref="P218:R218"/>
    <mergeCell ref="D220:F220"/>
    <mergeCell ref="G220:I220"/>
    <mergeCell ref="J220:L220"/>
    <mergeCell ref="M220:O220"/>
    <mergeCell ref="J219:L219"/>
    <mergeCell ref="G219:I219"/>
    <mergeCell ref="J218:L218"/>
    <mergeCell ref="D217:F217"/>
    <mergeCell ref="G217:I217"/>
    <mergeCell ref="G218:I218"/>
    <mergeCell ref="D218:F218"/>
    <mergeCell ref="D214:F214"/>
    <mergeCell ref="P220:R220"/>
    <mergeCell ref="G214:I214"/>
    <mergeCell ref="A214:C214"/>
    <mergeCell ref="J221:L221"/>
    <mergeCell ref="M214:O214"/>
    <mergeCell ref="P217:R217"/>
    <mergeCell ref="M224:O224"/>
    <mergeCell ref="P224:R224"/>
    <mergeCell ref="J225:L225"/>
    <mergeCell ref="M225:O225"/>
    <mergeCell ref="P225:R225"/>
    <mergeCell ref="A226:D226"/>
    <mergeCell ref="E226:F226"/>
    <mergeCell ref="H226:I226"/>
    <mergeCell ref="J226:L226"/>
    <mergeCell ref="M226:O226"/>
    <mergeCell ref="A228:D228"/>
    <mergeCell ref="E228:F228"/>
    <mergeCell ref="H228:I228"/>
    <mergeCell ref="J228:L228"/>
    <mergeCell ref="M228:O228"/>
    <mergeCell ref="P228:R228"/>
    <mergeCell ref="P226:R226"/>
    <mergeCell ref="A227:D227"/>
    <mergeCell ref="E227:F227"/>
    <mergeCell ref="H227:I227"/>
    <mergeCell ref="J227:L227"/>
    <mergeCell ref="M227:O227"/>
    <mergeCell ref="P227:R227"/>
    <mergeCell ref="O247:P247"/>
    <mergeCell ref="Q247:R247"/>
    <mergeCell ref="A229:D229"/>
    <mergeCell ref="E229:F229"/>
    <mergeCell ref="H229:I229"/>
    <mergeCell ref="J229:L229"/>
    <mergeCell ref="M229:O229"/>
    <mergeCell ref="P229:R229"/>
    <mergeCell ref="L239:O239"/>
    <mergeCell ref="B236:Q236"/>
    <mergeCell ref="B234:D234"/>
    <mergeCell ref="A242:R242"/>
    <mergeCell ref="Q246:R246"/>
  </mergeCells>
  <phoneticPr fontId="0" type="noConversion"/>
  <printOptions horizontalCentered="1"/>
  <pageMargins left="0.23622047244094499" right="0.23622047244094499" top="0.15748031496063" bottom="0.118110236220472" header="0" footer="0.118110236220472"/>
  <pageSetup fitToWidth="0" fitToHeight="0" orientation="portrait" r:id="rId1"/>
  <headerFooter alignWithMargins="0">
    <oddFooter>&amp;L&amp;"Arial Narrow,Normal"&amp;6&amp;P/&amp;N&amp;C&amp;"Arial Narrow,Normal"&amp;6Calle José María Pereyra No. 118 Colonia Chaveña teléfono 612-1709
 (044-656-135-5834) email. penalomx@yahoo.com.mx&amp;R&amp;6&amp;F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3</xdr:col>
                    <xdr:colOff>266700</xdr:colOff>
                    <xdr:row>57</xdr:row>
                    <xdr:rowOff>0</xdr:rowOff>
                  </from>
                  <to>
                    <xdr:col>4</xdr:col>
                    <xdr:colOff>133350</xdr:colOff>
                    <xdr:row>58</xdr:row>
                    <xdr:rowOff>28575</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3</xdr:col>
                    <xdr:colOff>257175</xdr:colOff>
                    <xdr:row>57</xdr:row>
                    <xdr:rowOff>171450</xdr:rowOff>
                  </from>
                  <to>
                    <xdr:col>4</xdr:col>
                    <xdr:colOff>123825</xdr:colOff>
                    <xdr:row>59</xdr:row>
                    <xdr:rowOff>38100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3</xdr:col>
                    <xdr:colOff>266700</xdr:colOff>
                    <xdr:row>58</xdr:row>
                    <xdr:rowOff>161925</xdr:rowOff>
                  </from>
                  <to>
                    <xdr:col>4</xdr:col>
                    <xdr:colOff>133350</xdr:colOff>
                    <xdr:row>60</xdr:row>
                    <xdr:rowOff>28575</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3</xdr:col>
                    <xdr:colOff>266700</xdr:colOff>
                    <xdr:row>59</xdr:row>
                    <xdr:rowOff>161925</xdr:rowOff>
                  </from>
                  <to>
                    <xdr:col>4</xdr:col>
                    <xdr:colOff>133350</xdr:colOff>
                    <xdr:row>61</xdr:row>
                    <xdr:rowOff>38100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3</xdr:col>
                    <xdr:colOff>266700</xdr:colOff>
                    <xdr:row>60</xdr:row>
                    <xdr:rowOff>152400</xdr:rowOff>
                  </from>
                  <to>
                    <xdr:col>4</xdr:col>
                    <xdr:colOff>133350</xdr:colOff>
                    <xdr:row>62</xdr:row>
                    <xdr:rowOff>28575</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3</xdr:col>
                    <xdr:colOff>266700</xdr:colOff>
                    <xdr:row>61</xdr:row>
                    <xdr:rowOff>152400</xdr:rowOff>
                  </from>
                  <to>
                    <xdr:col>4</xdr:col>
                    <xdr:colOff>133350</xdr:colOff>
                    <xdr:row>63</xdr:row>
                    <xdr:rowOff>19050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3</xdr:col>
                    <xdr:colOff>276225</xdr:colOff>
                    <xdr:row>62</xdr:row>
                    <xdr:rowOff>161925</xdr:rowOff>
                  </from>
                  <to>
                    <xdr:col>4</xdr:col>
                    <xdr:colOff>142875</xdr:colOff>
                    <xdr:row>64</xdr:row>
                    <xdr:rowOff>28575</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3</xdr:col>
                    <xdr:colOff>266700</xdr:colOff>
                    <xdr:row>63</xdr:row>
                    <xdr:rowOff>152400</xdr:rowOff>
                  </from>
                  <to>
                    <xdr:col>4</xdr:col>
                    <xdr:colOff>133350</xdr:colOff>
                    <xdr:row>65</xdr:row>
                    <xdr:rowOff>38100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3</xdr:col>
                    <xdr:colOff>266700</xdr:colOff>
                    <xdr:row>65</xdr:row>
                    <xdr:rowOff>152400</xdr:rowOff>
                  </from>
                  <to>
                    <xdr:col>4</xdr:col>
                    <xdr:colOff>133350</xdr:colOff>
                    <xdr:row>67</xdr:row>
                    <xdr:rowOff>0</xdr:rowOff>
                  </to>
                </anchor>
              </controlPr>
            </control>
          </mc:Choice>
        </mc:AlternateContent>
        <mc:AlternateContent xmlns:mc="http://schemas.openxmlformats.org/markup-compatibility/2006">
          <mc:Choice Requires="x14">
            <control shapeId="4111" r:id="rId13" name="Check Box 15">
              <controlPr defaultSize="0" autoFill="0" autoLine="0" autoPict="0">
                <anchor moveWithCells="1">
                  <from>
                    <xdr:col>15</xdr:col>
                    <xdr:colOff>333375</xdr:colOff>
                    <xdr:row>65</xdr:row>
                    <xdr:rowOff>0</xdr:rowOff>
                  </from>
                  <to>
                    <xdr:col>16</xdr:col>
                    <xdr:colOff>257175</xdr:colOff>
                    <xdr:row>66</xdr:row>
                    <xdr:rowOff>28575</xdr:rowOff>
                  </to>
                </anchor>
              </controlPr>
            </control>
          </mc:Choice>
        </mc:AlternateContent>
        <mc:AlternateContent xmlns:mc="http://schemas.openxmlformats.org/markup-compatibility/2006">
          <mc:Choice Requires="x14">
            <control shapeId="4113" r:id="rId14" name="Check Box 17">
              <controlPr defaultSize="0" autoFill="0" autoLine="0" autoPict="0">
                <anchor moveWithCells="1">
                  <from>
                    <xdr:col>15</xdr:col>
                    <xdr:colOff>333375</xdr:colOff>
                    <xdr:row>66</xdr:row>
                    <xdr:rowOff>0</xdr:rowOff>
                  </from>
                  <to>
                    <xdr:col>16</xdr:col>
                    <xdr:colOff>257175</xdr:colOff>
                    <xdr:row>67</xdr:row>
                    <xdr:rowOff>19050</xdr:rowOff>
                  </to>
                </anchor>
              </controlPr>
            </control>
          </mc:Choice>
        </mc:AlternateContent>
        <mc:AlternateContent xmlns:mc="http://schemas.openxmlformats.org/markup-compatibility/2006">
          <mc:Choice Requires="x14">
            <control shapeId="4115" r:id="rId15" name="Check Box 19">
              <controlPr defaultSize="0" autoFill="0" autoLine="0" autoPict="0">
                <anchor moveWithCells="1">
                  <from>
                    <xdr:col>15</xdr:col>
                    <xdr:colOff>333375</xdr:colOff>
                    <xdr:row>57</xdr:row>
                    <xdr:rowOff>0</xdr:rowOff>
                  </from>
                  <to>
                    <xdr:col>16</xdr:col>
                    <xdr:colOff>257175</xdr:colOff>
                    <xdr:row>58</xdr:row>
                    <xdr:rowOff>19050</xdr:rowOff>
                  </to>
                </anchor>
              </controlPr>
            </control>
          </mc:Choice>
        </mc:AlternateContent>
        <mc:AlternateContent xmlns:mc="http://schemas.openxmlformats.org/markup-compatibility/2006">
          <mc:Choice Requires="x14">
            <control shapeId="4116" r:id="rId16" name="Check Box 20">
              <controlPr defaultSize="0" autoFill="0" autoLine="0" autoPict="0">
                <anchor moveWithCells="1">
                  <from>
                    <xdr:col>15</xdr:col>
                    <xdr:colOff>333375</xdr:colOff>
                    <xdr:row>57</xdr:row>
                    <xdr:rowOff>161925</xdr:rowOff>
                  </from>
                  <to>
                    <xdr:col>16</xdr:col>
                    <xdr:colOff>257175</xdr:colOff>
                    <xdr:row>59</xdr:row>
                    <xdr:rowOff>28575</xdr:rowOff>
                  </to>
                </anchor>
              </controlPr>
            </control>
          </mc:Choice>
        </mc:AlternateContent>
        <mc:AlternateContent xmlns:mc="http://schemas.openxmlformats.org/markup-compatibility/2006">
          <mc:Choice Requires="x14">
            <control shapeId="4117" r:id="rId17" name="Check Box 21">
              <controlPr defaultSize="0" autoFill="0" autoLine="0" autoPict="0">
                <anchor moveWithCells="1">
                  <from>
                    <xdr:col>15</xdr:col>
                    <xdr:colOff>333375</xdr:colOff>
                    <xdr:row>58</xdr:row>
                    <xdr:rowOff>152400</xdr:rowOff>
                  </from>
                  <to>
                    <xdr:col>16</xdr:col>
                    <xdr:colOff>257175</xdr:colOff>
                    <xdr:row>60</xdr:row>
                    <xdr:rowOff>28575</xdr:rowOff>
                  </to>
                </anchor>
              </controlPr>
            </control>
          </mc:Choice>
        </mc:AlternateContent>
        <mc:AlternateContent xmlns:mc="http://schemas.openxmlformats.org/markup-compatibility/2006">
          <mc:Choice Requires="x14">
            <control shapeId="4118" r:id="rId18" name="Check Box 22">
              <controlPr defaultSize="0" autoFill="0" autoLine="0" autoPict="0">
                <anchor moveWithCells="1">
                  <from>
                    <xdr:col>15</xdr:col>
                    <xdr:colOff>333375</xdr:colOff>
                    <xdr:row>59</xdr:row>
                    <xdr:rowOff>161925</xdr:rowOff>
                  </from>
                  <to>
                    <xdr:col>16</xdr:col>
                    <xdr:colOff>257175</xdr:colOff>
                    <xdr:row>61</xdr:row>
                    <xdr:rowOff>38100</xdr:rowOff>
                  </to>
                </anchor>
              </controlPr>
            </control>
          </mc:Choice>
        </mc:AlternateContent>
        <mc:AlternateContent xmlns:mc="http://schemas.openxmlformats.org/markup-compatibility/2006">
          <mc:Choice Requires="x14">
            <control shapeId="4119" r:id="rId19" name="Check Box 23">
              <controlPr defaultSize="0" autoFill="0" autoLine="0" autoPict="0">
                <anchor moveWithCells="1">
                  <from>
                    <xdr:col>15</xdr:col>
                    <xdr:colOff>333375</xdr:colOff>
                    <xdr:row>60</xdr:row>
                    <xdr:rowOff>161925</xdr:rowOff>
                  </from>
                  <to>
                    <xdr:col>16</xdr:col>
                    <xdr:colOff>257175</xdr:colOff>
                    <xdr:row>62</xdr:row>
                    <xdr:rowOff>28575</xdr:rowOff>
                  </to>
                </anchor>
              </controlPr>
            </control>
          </mc:Choice>
        </mc:AlternateContent>
        <mc:AlternateContent xmlns:mc="http://schemas.openxmlformats.org/markup-compatibility/2006">
          <mc:Choice Requires="x14">
            <control shapeId="4120" r:id="rId20" name="Check Box 24">
              <controlPr defaultSize="0" autoFill="0" autoLine="0" autoPict="0">
                <anchor moveWithCells="1">
                  <from>
                    <xdr:col>15</xdr:col>
                    <xdr:colOff>333375</xdr:colOff>
                    <xdr:row>61</xdr:row>
                    <xdr:rowOff>161925</xdr:rowOff>
                  </from>
                  <to>
                    <xdr:col>16</xdr:col>
                    <xdr:colOff>257175</xdr:colOff>
                    <xdr:row>63</xdr:row>
                    <xdr:rowOff>28575</xdr:rowOff>
                  </to>
                </anchor>
              </controlPr>
            </control>
          </mc:Choice>
        </mc:AlternateContent>
        <mc:AlternateContent xmlns:mc="http://schemas.openxmlformats.org/markup-compatibility/2006">
          <mc:Choice Requires="x14">
            <control shapeId="4121" r:id="rId21" name="Check Box 25">
              <controlPr defaultSize="0" autoFill="0" autoLine="0" autoPict="0">
                <anchor moveWithCells="1">
                  <from>
                    <xdr:col>15</xdr:col>
                    <xdr:colOff>333375</xdr:colOff>
                    <xdr:row>62</xdr:row>
                    <xdr:rowOff>161925</xdr:rowOff>
                  </from>
                  <to>
                    <xdr:col>16</xdr:col>
                    <xdr:colOff>257175</xdr:colOff>
                    <xdr:row>64</xdr:row>
                    <xdr:rowOff>38100</xdr:rowOff>
                  </to>
                </anchor>
              </controlPr>
            </control>
          </mc:Choice>
        </mc:AlternateContent>
        <mc:AlternateContent xmlns:mc="http://schemas.openxmlformats.org/markup-compatibility/2006">
          <mc:Choice Requires="x14">
            <control shapeId="4122" r:id="rId22" name="Check Box 26">
              <controlPr defaultSize="0" autoFill="0" autoLine="0" autoPict="0">
                <anchor moveWithCells="1">
                  <from>
                    <xdr:col>15</xdr:col>
                    <xdr:colOff>333375</xdr:colOff>
                    <xdr:row>63</xdr:row>
                    <xdr:rowOff>152400</xdr:rowOff>
                  </from>
                  <to>
                    <xdr:col>16</xdr:col>
                    <xdr:colOff>257175</xdr:colOff>
                    <xdr:row>65</xdr:row>
                    <xdr:rowOff>38100</xdr:rowOff>
                  </to>
                </anchor>
              </controlPr>
            </control>
          </mc:Choice>
        </mc:AlternateContent>
        <mc:AlternateContent xmlns:mc="http://schemas.openxmlformats.org/markup-compatibility/2006">
          <mc:Choice Requires="x14">
            <control shapeId="4124" r:id="rId23" name="Check Box 28">
              <controlPr defaultSize="0" autoFill="0" autoLine="0" autoPict="0">
                <anchor moveWithCells="1">
                  <from>
                    <xdr:col>10</xdr:col>
                    <xdr:colOff>190500</xdr:colOff>
                    <xdr:row>56</xdr:row>
                    <xdr:rowOff>171450</xdr:rowOff>
                  </from>
                  <to>
                    <xdr:col>11</xdr:col>
                    <xdr:colOff>114300</xdr:colOff>
                    <xdr:row>58</xdr:row>
                    <xdr:rowOff>28575</xdr:rowOff>
                  </to>
                </anchor>
              </controlPr>
            </control>
          </mc:Choice>
        </mc:AlternateContent>
        <mc:AlternateContent xmlns:mc="http://schemas.openxmlformats.org/markup-compatibility/2006">
          <mc:Choice Requires="x14">
            <control shapeId="4125" r:id="rId24" name="Check Box 29">
              <controlPr defaultSize="0" autoFill="0" autoLine="0" autoPict="0">
                <anchor moveWithCells="1">
                  <from>
                    <xdr:col>10</xdr:col>
                    <xdr:colOff>190500</xdr:colOff>
                    <xdr:row>57</xdr:row>
                    <xdr:rowOff>161925</xdr:rowOff>
                  </from>
                  <to>
                    <xdr:col>11</xdr:col>
                    <xdr:colOff>114300</xdr:colOff>
                    <xdr:row>59</xdr:row>
                    <xdr:rowOff>19050</xdr:rowOff>
                  </to>
                </anchor>
              </controlPr>
            </control>
          </mc:Choice>
        </mc:AlternateContent>
        <mc:AlternateContent xmlns:mc="http://schemas.openxmlformats.org/markup-compatibility/2006">
          <mc:Choice Requires="x14">
            <control shapeId="4126" r:id="rId25" name="Check Box 30">
              <controlPr defaultSize="0" autoFill="0" autoLine="0" autoPict="0">
                <anchor moveWithCells="1">
                  <from>
                    <xdr:col>10</xdr:col>
                    <xdr:colOff>190500</xdr:colOff>
                    <xdr:row>58</xdr:row>
                    <xdr:rowOff>152400</xdr:rowOff>
                  </from>
                  <to>
                    <xdr:col>11</xdr:col>
                    <xdr:colOff>114300</xdr:colOff>
                    <xdr:row>60</xdr:row>
                    <xdr:rowOff>28575</xdr:rowOff>
                  </to>
                </anchor>
              </controlPr>
            </control>
          </mc:Choice>
        </mc:AlternateContent>
        <mc:AlternateContent xmlns:mc="http://schemas.openxmlformats.org/markup-compatibility/2006">
          <mc:Choice Requires="x14">
            <control shapeId="4127" r:id="rId26" name="Check Box 31">
              <controlPr defaultSize="0" autoFill="0" autoLine="0" autoPict="0">
                <anchor moveWithCells="1">
                  <from>
                    <xdr:col>10</xdr:col>
                    <xdr:colOff>190500</xdr:colOff>
                    <xdr:row>59</xdr:row>
                    <xdr:rowOff>152400</xdr:rowOff>
                  </from>
                  <to>
                    <xdr:col>11</xdr:col>
                    <xdr:colOff>114300</xdr:colOff>
                    <xdr:row>61</xdr:row>
                    <xdr:rowOff>28575</xdr:rowOff>
                  </to>
                </anchor>
              </controlPr>
            </control>
          </mc:Choice>
        </mc:AlternateContent>
        <mc:AlternateContent xmlns:mc="http://schemas.openxmlformats.org/markup-compatibility/2006">
          <mc:Choice Requires="x14">
            <control shapeId="4128" r:id="rId27" name="Check Box 32">
              <controlPr defaultSize="0" autoFill="0" autoLine="0" autoPict="0">
                <anchor moveWithCells="1">
                  <from>
                    <xdr:col>10</xdr:col>
                    <xdr:colOff>190500</xdr:colOff>
                    <xdr:row>60</xdr:row>
                    <xdr:rowOff>161925</xdr:rowOff>
                  </from>
                  <to>
                    <xdr:col>11</xdr:col>
                    <xdr:colOff>114300</xdr:colOff>
                    <xdr:row>62</xdr:row>
                    <xdr:rowOff>28575</xdr:rowOff>
                  </to>
                </anchor>
              </controlPr>
            </control>
          </mc:Choice>
        </mc:AlternateContent>
        <mc:AlternateContent xmlns:mc="http://schemas.openxmlformats.org/markup-compatibility/2006">
          <mc:Choice Requires="x14">
            <control shapeId="4129" r:id="rId28" name="Check Box 33">
              <controlPr defaultSize="0" autoFill="0" autoLine="0" autoPict="0">
                <anchor moveWithCells="1">
                  <from>
                    <xdr:col>10</xdr:col>
                    <xdr:colOff>190500</xdr:colOff>
                    <xdr:row>61</xdr:row>
                    <xdr:rowOff>161925</xdr:rowOff>
                  </from>
                  <to>
                    <xdr:col>11</xdr:col>
                    <xdr:colOff>114300</xdr:colOff>
                    <xdr:row>63</xdr:row>
                    <xdr:rowOff>38100</xdr:rowOff>
                  </to>
                </anchor>
              </controlPr>
            </control>
          </mc:Choice>
        </mc:AlternateContent>
        <mc:AlternateContent xmlns:mc="http://schemas.openxmlformats.org/markup-compatibility/2006">
          <mc:Choice Requires="x14">
            <control shapeId="6004" r:id="rId29" name="Check Box 1908">
              <controlPr defaultSize="0" autoFill="0" autoLine="0" autoPict="0">
                <anchor moveWithCells="1">
                  <from>
                    <xdr:col>3</xdr:col>
                    <xdr:colOff>257175</xdr:colOff>
                    <xdr:row>64</xdr:row>
                    <xdr:rowOff>152400</xdr:rowOff>
                  </from>
                  <to>
                    <xdr:col>4</xdr:col>
                    <xdr:colOff>123825</xdr:colOff>
                    <xdr:row>66</xdr:row>
                    <xdr:rowOff>9525</xdr:rowOff>
                  </to>
                </anchor>
              </controlPr>
            </control>
          </mc:Choice>
        </mc:AlternateContent>
        <mc:AlternateContent xmlns:mc="http://schemas.openxmlformats.org/markup-compatibility/2006">
          <mc:Choice Requires="x14">
            <control shapeId="6006" r:id="rId30" name="Check Box 1910">
              <controlPr defaultSize="0" autoFill="0" autoLine="0" autoPict="0">
                <anchor moveWithCells="1">
                  <from>
                    <xdr:col>15</xdr:col>
                    <xdr:colOff>333375</xdr:colOff>
                    <xdr:row>66</xdr:row>
                    <xdr:rowOff>161925</xdr:rowOff>
                  </from>
                  <to>
                    <xdr:col>16</xdr:col>
                    <xdr:colOff>257175</xdr:colOff>
                    <xdr:row>68</xdr:row>
                    <xdr:rowOff>38100</xdr:rowOff>
                  </to>
                </anchor>
              </controlPr>
            </control>
          </mc:Choice>
        </mc:AlternateContent>
        <mc:AlternateContent xmlns:mc="http://schemas.openxmlformats.org/markup-compatibility/2006">
          <mc:Choice Requires="x14">
            <control shapeId="6014" r:id="rId31" name="Check Box 1918">
              <controlPr defaultSize="0" autoFill="0" autoLine="0" autoPict="0">
                <anchor moveWithCells="1">
                  <from>
                    <xdr:col>10</xdr:col>
                    <xdr:colOff>190500</xdr:colOff>
                    <xdr:row>63</xdr:row>
                    <xdr:rowOff>152400</xdr:rowOff>
                  </from>
                  <to>
                    <xdr:col>11</xdr:col>
                    <xdr:colOff>114300</xdr:colOff>
                    <xdr:row>65</xdr:row>
                    <xdr:rowOff>38100</xdr:rowOff>
                  </to>
                </anchor>
              </controlPr>
            </control>
          </mc:Choice>
        </mc:AlternateContent>
        <mc:AlternateContent xmlns:mc="http://schemas.openxmlformats.org/markup-compatibility/2006">
          <mc:Choice Requires="x14">
            <control shapeId="6015" r:id="rId32" name="Check Box 1919">
              <controlPr defaultSize="0" autoFill="0" autoLine="0" autoPict="0">
                <anchor moveWithCells="1">
                  <from>
                    <xdr:col>10</xdr:col>
                    <xdr:colOff>190500</xdr:colOff>
                    <xdr:row>62</xdr:row>
                    <xdr:rowOff>161925</xdr:rowOff>
                  </from>
                  <to>
                    <xdr:col>11</xdr:col>
                    <xdr:colOff>114300</xdr:colOff>
                    <xdr:row>64</xdr:row>
                    <xdr:rowOff>38100</xdr:rowOff>
                  </to>
                </anchor>
              </controlPr>
            </control>
          </mc:Choice>
        </mc:AlternateContent>
        <mc:AlternateContent xmlns:mc="http://schemas.openxmlformats.org/markup-compatibility/2006">
          <mc:Choice Requires="x14">
            <control shapeId="6016" r:id="rId33" name="Check Box 1920">
              <controlPr defaultSize="0" autoFill="0" autoLine="0" autoPict="0">
                <anchor moveWithCells="1">
                  <from>
                    <xdr:col>10</xdr:col>
                    <xdr:colOff>190500</xdr:colOff>
                    <xdr:row>65</xdr:row>
                    <xdr:rowOff>161925</xdr:rowOff>
                  </from>
                  <to>
                    <xdr:col>11</xdr:col>
                    <xdr:colOff>114300</xdr:colOff>
                    <xdr:row>67</xdr:row>
                    <xdr:rowOff>19050</xdr:rowOff>
                  </to>
                </anchor>
              </controlPr>
            </control>
          </mc:Choice>
        </mc:AlternateContent>
        <mc:AlternateContent xmlns:mc="http://schemas.openxmlformats.org/markup-compatibility/2006">
          <mc:Choice Requires="x14">
            <control shapeId="6017" r:id="rId34" name="Check Box 1921">
              <controlPr defaultSize="0" autoFill="0" autoLine="0" autoPict="0">
                <anchor moveWithCells="1">
                  <from>
                    <xdr:col>10</xdr:col>
                    <xdr:colOff>190500</xdr:colOff>
                    <xdr:row>65</xdr:row>
                    <xdr:rowOff>0</xdr:rowOff>
                  </from>
                  <to>
                    <xdr:col>11</xdr:col>
                    <xdr:colOff>114300</xdr:colOff>
                    <xdr:row>66</xdr:row>
                    <xdr:rowOff>28575</xdr:rowOff>
                  </to>
                </anchor>
              </controlPr>
            </control>
          </mc:Choice>
        </mc:AlternateContent>
        <mc:AlternateContent xmlns:mc="http://schemas.openxmlformats.org/markup-compatibility/2006">
          <mc:Choice Requires="x14">
            <control shapeId="6018" r:id="rId35" name="Check Box 1922">
              <controlPr defaultSize="0" autoFill="0" autoLine="0" autoPict="0">
                <anchor moveWithCells="1">
                  <from>
                    <xdr:col>10</xdr:col>
                    <xdr:colOff>190500</xdr:colOff>
                    <xdr:row>66</xdr:row>
                    <xdr:rowOff>142875</xdr:rowOff>
                  </from>
                  <to>
                    <xdr:col>11</xdr:col>
                    <xdr:colOff>114300</xdr:colOff>
                    <xdr:row>68</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1"/>
  <sheetViews>
    <sheetView topLeftCell="D104" workbookViewId="0">
      <selection activeCell="F83" sqref="F83:G83"/>
    </sheetView>
  </sheetViews>
  <sheetFormatPr defaultColWidth="8.7109375" defaultRowHeight="12.75" x14ac:dyDescent="0.2"/>
  <cols>
    <col min="1" max="1" width="10" hidden="1" customWidth="1"/>
    <col min="2" max="2" width="5.42578125" hidden="1" customWidth="1"/>
    <col min="3" max="3" width="18" hidden="1" customWidth="1"/>
    <col min="4" max="4" width="2.85546875" style="25" customWidth="1"/>
    <col min="5" max="5" width="42.42578125" customWidth="1"/>
    <col min="6" max="6" width="12.7109375" customWidth="1"/>
    <col min="7" max="7" width="19.85546875" customWidth="1"/>
    <col min="8" max="8" width="10.42578125" customWidth="1"/>
    <col min="9" max="9" width="7.140625" customWidth="1"/>
    <col min="10" max="10" width="15.42578125" hidden="1" customWidth="1"/>
    <col min="11" max="11" width="20.140625" customWidth="1"/>
    <col min="12" max="12" width="9.140625" customWidth="1"/>
  </cols>
  <sheetData>
    <row r="1" spans="1:5" ht="9" customHeight="1" x14ac:dyDescent="0.2">
      <c r="E1" s="1"/>
    </row>
    <row r="2" spans="1:5" hidden="1" x14ac:dyDescent="0.2">
      <c r="A2" s="434" t="s">
        <v>108</v>
      </c>
      <c r="B2" s="435"/>
      <c r="C2" s="26"/>
      <c r="D2" s="27"/>
    </row>
    <row r="3" spans="1:5" hidden="1" x14ac:dyDescent="0.2">
      <c r="A3" s="28">
        <v>0</v>
      </c>
      <c r="B3" s="29"/>
      <c r="C3" s="12"/>
      <c r="D3" s="30"/>
    </row>
    <row r="4" spans="1:5" hidden="1" x14ac:dyDescent="0.2">
      <c r="A4" s="28">
        <v>1</v>
      </c>
      <c r="B4" s="29" t="s">
        <v>109</v>
      </c>
      <c r="C4" s="12"/>
      <c r="D4" s="30"/>
    </row>
    <row r="5" spans="1:5" hidden="1" x14ac:dyDescent="0.2">
      <c r="A5" s="28">
        <v>2</v>
      </c>
      <c r="B5" s="29" t="s">
        <v>110</v>
      </c>
      <c r="C5" s="12"/>
      <c r="D5" s="30"/>
    </row>
    <row r="6" spans="1:5" hidden="1" x14ac:dyDescent="0.2">
      <c r="A6" s="28">
        <v>3</v>
      </c>
      <c r="B6" s="29" t="s">
        <v>111</v>
      </c>
      <c r="C6" s="12"/>
      <c r="D6" s="30"/>
    </row>
    <row r="7" spans="1:5" hidden="1" x14ac:dyDescent="0.2">
      <c r="A7" s="28">
        <v>4</v>
      </c>
      <c r="B7" s="29" t="s">
        <v>112</v>
      </c>
      <c r="C7" s="12"/>
      <c r="D7" s="30"/>
    </row>
    <row r="8" spans="1:5" hidden="1" x14ac:dyDescent="0.2">
      <c r="A8" s="28">
        <v>5</v>
      </c>
      <c r="B8" s="29" t="s">
        <v>113</v>
      </c>
      <c r="C8" s="12"/>
      <c r="D8" s="30"/>
    </row>
    <row r="9" spans="1:5" hidden="1" x14ac:dyDescent="0.2">
      <c r="A9" s="28">
        <v>6</v>
      </c>
      <c r="B9" s="29" t="s">
        <v>114</v>
      </c>
      <c r="C9" s="12"/>
      <c r="D9" s="30"/>
    </row>
    <row r="10" spans="1:5" hidden="1" x14ac:dyDescent="0.2">
      <c r="A10" s="28">
        <v>7</v>
      </c>
      <c r="B10" s="29" t="s">
        <v>115</v>
      </c>
      <c r="C10" s="12"/>
      <c r="D10" s="30"/>
    </row>
    <row r="11" spans="1:5" hidden="1" x14ac:dyDescent="0.2">
      <c r="A11" s="28">
        <v>8</v>
      </c>
      <c r="B11" s="29" t="s">
        <v>116</v>
      </c>
      <c r="C11" s="12"/>
      <c r="D11" s="30"/>
    </row>
    <row r="12" spans="1:5" hidden="1" x14ac:dyDescent="0.2">
      <c r="A12" s="28">
        <v>9</v>
      </c>
      <c r="B12" s="29" t="s">
        <v>117</v>
      </c>
      <c r="C12" s="12"/>
      <c r="D12" s="30"/>
    </row>
    <row r="13" spans="1:5" hidden="1" x14ac:dyDescent="0.2">
      <c r="A13" s="28">
        <v>10</v>
      </c>
      <c r="B13" s="29" t="s">
        <v>118</v>
      </c>
      <c r="C13" s="12"/>
      <c r="D13" s="30"/>
    </row>
    <row r="14" spans="1:5" hidden="1" x14ac:dyDescent="0.2">
      <c r="A14" s="28">
        <v>11</v>
      </c>
      <c r="B14" s="29" t="s">
        <v>119</v>
      </c>
      <c r="C14" s="12"/>
      <c r="D14" s="30"/>
    </row>
    <row r="15" spans="1:5" hidden="1" x14ac:dyDescent="0.2">
      <c r="A15" s="28">
        <v>12</v>
      </c>
      <c r="B15" s="29" t="s">
        <v>120</v>
      </c>
      <c r="C15" s="12"/>
      <c r="D15" s="30"/>
    </row>
    <row r="16" spans="1:5" hidden="1" x14ac:dyDescent="0.2">
      <c r="A16" s="28">
        <v>13</v>
      </c>
      <c r="B16" s="29" t="s">
        <v>121</v>
      </c>
      <c r="C16" s="12"/>
      <c r="D16" s="30"/>
    </row>
    <row r="17" spans="1:4" hidden="1" x14ac:dyDescent="0.2">
      <c r="A17" s="31">
        <v>14</v>
      </c>
      <c r="B17" s="29" t="s">
        <v>122</v>
      </c>
      <c r="C17" s="12"/>
      <c r="D17" s="30"/>
    </row>
    <row r="18" spans="1:4" hidden="1" x14ac:dyDescent="0.2">
      <c r="A18" s="28">
        <v>15</v>
      </c>
      <c r="B18" s="29" t="s">
        <v>123</v>
      </c>
      <c r="C18" s="12"/>
      <c r="D18" s="30"/>
    </row>
    <row r="19" spans="1:4" hidden="1" x14ac:dyDescent="0.2">
      <c r="A19" s="28">
        <v>16</v>
      </c>
      <c r="B19" s="29" t="s">
        <v>124</v>
      </c>
      <c r="C19" s="12"/>
      <c r="D19" s="30"/>
    </row>
    <row r="20" spans="1:4" hidden="1" x14ac:dyDescent="0.2">
      <c r="A20" s="28">
        <v>17</v>
      </c>
      <c r="B20" s="29" t="s">
        <v>125</v>
      </c>
      <c r="C20" s="12"/>
      <c r="D20" s="30"/>
    </row>
    <row r="21" spans="1:4" hidden="1" x14ac:dyDescent="0.2">
      <c r="A21" s="28">
        <v>18</v>
      </c>
      <c r="B21" s="29" t="s">
        <v>126</v>
      </c>
      <c r="C21" s="12"/>
      <c r="D21" s="30"/>
    </row>
    <row r="22" spans="1:4" hidden="1" x14ac:dyDescent="0.2">
      <c r="A22" s="28">
        <v>19</v>
      </c>
      <c r="B22" s="29" t="s">
        <v>127</v>
      </c>
      <c r="C22" s="12"/>
      <c r="D22" s="30"/>
    </row>
    <row r="23" spans="1:4" hidden="1" x14ac:dyDescent="0.2">
      <c r="A23" s="28">
        <v>20</v>
      </c>
      <c r="B23" s="29" t="s">
        <v>128</v>
      </c>
      <c r="C23" s="12"/>
      <c r="D23" s="30"/>
    </row>
    <row r="24" spans="1:4" hidden="1" x14ac:dyDescent="0.2">
      <c r="A24" s="28">
        <v>21</v>
      </c>
      <c r="B24" s="29" t="s">
        <v>129</v>
      </c>
      <c r="C24" s="12"/>
      <c r="D24" s="30"/>
    </row>
    <row r="25" spans="1:4" hidden="1" x14ac:dyDescent="0.2">
      <c r="A25" s="28">
        <v>22</v>
      </c>
      <c r="B25" s="29" t="s">
        <v>130</v>
      </c>
      <c r="C25" s="12"/>
      <c r="D25" s="30"/>
    </row>
    <row r="26" spans="1:4" hidden="1" x14ac:dyDescent="0.2">
      <c r="A26" s="28">
        <v>23</v>
      </c>
      <c r="B26" s="29" t="s">
        <v>131</v>
      </c>
      <c r="C26" s="12"/>
      <c r="D26" s="30"/>
    </row>
    <row r="27" spans="1:4" hidden="1" x14ac:dyDescent="0.2">
      <c r="A27" s="28">
        <v>24</v>
      </c>
      <c r="B27" s="29" t="s">
        <v>132</v>
      </c>
      <c r="C27" s="12"/>
      <c r="D27" s="30"/>
    </row>
    <row r="28" spans="1:4" hidden="1" x14ac:dyDescent="0.2">
      <c r="A28" s="28">
        <v>25</v>
      </c>
      <c r="B28" s="29" t="s">
        <v>133</v>
      </c>
      <c r="C28" s="12"/>
      <c r="D28" s="30"/>
    </row>
    <row r="29" spans="1:4" hidden="1" x14ac:dyDescent="0.2">
      <c r="A29" s="28">
        <v>26</v>
      </c>
      <c r="B29" s="29" t="s">
        <v>134</v>
      </c>
      <c r="C29" s="12"/>
      <c r="D29" s="30"/>
    </row>
    <row r="30" spans="1:4" hidden="1" x14ac:dyDescent="0.2">
      <c r="A30" s="28">
        <v>27</v>
      </c>
      <c r="B30" s="29" t="s">
        <v>135</v>
      </c>
      <c r="C30" s="12"/>
      <c r="D30" s="30"/>
    </row>
    <row r="31" spans="1:4" hidden="1" x14ac:dyDescent="0.2">
      <c r="A31" s="28">
        <v>28</v>
      </c>
      <c r="B31" s="29" t="s">
        <v>136</v>
      </c>
      <c r="C31" s="12"/>
      <c r="D31" s="30"/>
    </row>
    <row r="32" spans="1:4" hidden="1" x14ac:dyDescent="0.2">
      <c r="A32" s="28">
        <v>29</v>
      </c>
      <c r="B32" s="29" t="s">
        <v>137</v>
      </c>
      <c r="C32" s="12"/>
      <c r="D32" s="30"/>
    </row>
    <row r="33" spans="1:4" hidden="1" x14ac:dyDescent="0.2">
      <c r="A33" s="28">
        <v>30</v>
      </c>
      <c r="B33" s="29" t="s">
        <v>138</v>
      </c>
      <c r="C33" s="12"/>
      <c r="D33" s="30"/>
    </row>
    <row r="34" spans="1:4" hidden="1" x14ac:dyDescent="0.2">
      <c r="A34" s="28">
        <v>40</v>
      </c>
      <c r="B34" s="29" t="s">
        <v>139</v>
      </c>
      <c r="C34" s="12"/>
      <c r="D34" s="30"/>
    </row>
    <row r="35" spans="1:4" hidden="1" x14ac:dyDescent="0.2">
      <c r="A35" s="28">
        <v>50</v>
      </c>
      <c r="B35" s="29" t="s">
        <v>140</v>
      </c>
      <c r="C35" s="12"/>
      <c r="D35" s="30"/>
    </row>
    <row r="36" spans="1:4" hidden="1" x14ac:dyDescent="0.2">
      <c r="A36" s="28">
        <v>60</v>
      </c>
      <c r="B36" s="29" t="s">
        <v>141</v>
      </c>
      <c r="C36" s="12"/>
      <c r="D36" s="30"/>
    </row>
    <row r="37" spans="1:4" hidden="1" x14ac:dyDescent="0.2">
      <c r="A37" s="28">
        <v>70</v>
      </c>
      <c r="B37" s="29" t="s">
        <v>142</v>
      </c>
      <c r="C37" s="12"/>
      <c r="D37" s="30"/>
    </row>
    <row r="38" spans="1:4" hidden="1" x14ac:dyDescent="0.2">
      <c r="A38" s="28">
        <v>80</v>
      </c>
      <c r="B38" s="29" t="s">
        <v>143</v>
      </c>
      <c r="C38" s="12"/>
      <c r="D38" s="30"/>
    </row>
    <row r="39" spans="1:4" hidden="1" x14ac:dyDescent="0.2">
      <c r="A39" s="28">
        <v>90</v>
      </c>
      <c r="B39" s="29" t="s">
        <v>144</v>
      </c>
      <c r="C39" s="12"/>
      <c r="D39" s="30"/>
    </row>
    <row r="40" spans="1:4" hidden="1" x14ac:dyDescent="0.2">
      <c r="A40" s="28">
        <v>100</v>
      </c>
      <c r="B40" s="29" t="s">
        <v>145</v>
      </c>
      <c r="C40" s="12" t="s">
        <v>146</v>
      </c>
    </row>
    <row r="41" spans="1:4" hidden="1" x14ac:dyDescent="0.2">
      <c r="A41" s="28">
        <v>200</v>
      </c>
      <c r="B41" s="29" t="s">
        <v>147</v>
      </c>
      <c r="C41" s="12"/>
    </row>
    <row r="42" spans="1:4" hidden="1" x14ac:dyDescent="0.2">
      <c r="A42" s="28">
        <v>300</v>
      </c>
      <c r="B42" s="29" t="s">
        <v>148</v>
      </c>
      <c r="C42" s="12"/>
    </row>
    <row r="43" spans="1:4" hidden="1" x14ac:dyDescent="0.2">
      <c r="A43" s="28">
        <v>400</v>
      </c>
      <c r="B43" s="29" t="s">
        <v>149</v>
      </c>
      <c r="C43" s="12"/>
    </row>
    <row r="44" spans="1:4" hidden="1" x14ac:dyDescent="0.2">
      <c r="A44" s="28">
        <v>500</v>
      </c>
      <c r="B44" s="29" t="s">
        <v>150</v>
      </c>
      <c r="C44" s="12"/>
    </row>
    <row r="45" spans="1:4" hidden="1" x14ac:dyDescent="0.2">
      <c r="A45" s="28">
        <v>600</v>
      </c>
      <c r="B45" s="29" t="s">
        <v>151</v>
      </c>
      <c r="C45" s="12"/>
    </row>
    <row r="46" spans="1:4" hidden="1" x14ac:dyDescent="0.2">
      <c r="A46" s="28">
        <v>700</v>
      </c>
      <c r="B46" s="29" t="s">
        <v>152</v>
      </c>
      <c r="C46" s="12"/>
    </row>
    <row r="47" spans="1:4" hidden="1" x14ac:dyDescent="0.2">
      <c r="A47" s="28">
        <v>800</v>
      </c>
      <c r="B47" s="29" t="s">
        <v>153</v>
      </c>
      <c r="C47" s="12"/>
    </row>
    <row r="48" spans="1:4" ht="15" customHeight="1" thickBot="1" x14ac:dyDescent="0.25">
      <c r="A48" s="32">
        <v>900</v>
      </c>
      <c r="B48" s="9" t="s">
        <v>154</v>
      </c>
      <c r="C48" s="14"/>
    </row>
    <row r="49" spans="5:11" ht="7.5" customHeight="1" thickBot="1" x14ac:dyDescent="0.25"/>
    <row r="50" spans="5:11" x14ac:dyDescent="0.2">
      <c r="E50" s="2" t="s">
        <v>95</v>
      </c>
      <c r="F50" s="3">
        <v>1</v>
      </c>
      <c r="G50" s="4"/>
      <c r="H50" s="5" t="s">
        <v>96</v>
      </c>
    </row>
    <row r="51" spans="5:11" x14ac:dyDescent="0.2">
      <c r="E51" s="6" t="s">
        <v>97</v>
      </c>
      <c r="F51" s="29"/>
      <c r="G51" s="29"/>
      <c r="H51" s="7" t="s">
        <v>98</v>
      </c>
    </row>
    <row r="52" spans="5:11" x14ac:dyDescent="0.2">
      <c r="E52" s="6" t="s">
        <v>99</v>
      </c>
      <c r="F52" s="29"/>
      <c r="G52" s="29"/>
      <c r="H52" s="7" t="s">
        <v>100</v>
      </c>
    </row>
    <row r="53" spans="5:11" x14ac:dyDescent="0.2">
      <c r="E53" s="6" t="s">
        <v>101</v>
      </c>
      <c r="F53" s="29"/>
      <c r="G53" s="29"/>
      <c r="H53" s="7" t="s">
        <v>102</v>
      </c>
    </row>
    <row r="54" spans="5:11" x14ac:dyDescent="0.2">
      <c r="E54" s="6" t="str">
        <f>"Palabras a poner antes de los " &amp;H53&amp;" (PUNTO,  Y, etc)"</f>
        <v>Palabras a poner antes de los centavos (PUNTO,  Y, etc)</v>
      </c>
      <c r="F54" s="29"/>
      <c r="G54" s="29"/>
      <c r="H54" s="7"/>
    </row>
    <row r="55" spans="5:11" ht="13.5" thickBot="1" x14ac:dyDescent="0.25">
      <c r="E55" s="8" t="s">
        <v>103</v>
      </c>
      <c r="F55" s="9"/>
      <c r="G55" s="9"/>
      <c r="H55" s="10" t="s">
        <v>104</v>
      </c>
    </row>
    <row r="56" spans="5:11" x14ac:dyDescent="0.2">
      <c r="E56" s="33" t="str">
        <f>"dos " &amp; H53 &amp; " de la forma 00/100"</f>
        <v>dos centavos de la forma 00/100</v>
      </c>
      <c r="F56" s="34"/>
      <c r="G56" s="4"/>
      <c r="H56" s="35"/>
    </row>
    <row r="57" spans="5:11" x14ac:dyDescent="0.2">
      <c r="E57" s="11" t="str">
        <f>"dos " &amp; H53 &amp; " de la forma 00 y texto"</f>
        <v>dos centavos de la forma 00 y texto</v>
      </c>
      <c r="F57" s="36"/>
      <c r="G57" s="29"/>
      <c r="H57" s="12"/>
    </row>
    <row r="58" spans="5:11" x14ac:dyDescent="0.2">
      <c r="E58" s="11" t="str">
        <f>"dos " &amp; H53 &amp; " con puro texto"</f>
        <v>dos centavos con puro texto</v>
      </c>
      <c r="F58" s="36"/>
      <c r="G58" s="29"/>
      <c r="H58" s="12"/>
    </row>
    <row r="59" spans="5:11" ht="13.5" thickBot="1" x14ac:dyDescent="0.25">
      <c r="E59" s="13" t="str">
        <f>"sin " &amp; H53</f>
        <v>sin centavos</v>
      </c>
      <c r="F59" s="9"/>
      <c r="G59" s="9"/>
      <c r="H59" s="14"/>
    </row>
    <row r="62" spans="5:11" x14ac:dyDescent="0.2">
      <c r="I62" s="15"/>
    </row>
    <row r="63" spans="5:11" ht="21" customHeight="1" x14ac:dyDescent="0.2"/>
    <row r="64" spans="5:11" ht="78.75" customHeight="1" x14ac:dyDescent="0.2">
      <c r="E64" s="436" t="s">
        <v>105</v>
      </c>
      <c r="F64" s="436"/>
      <c r="G64" s="436"/>
      <c r="H64" s="436"/>
      <c r="I64" s="436"/>
      <c r="J64" s="436"/>
      <c r="K64" s="436"/>
    </row>
    <row r="65" spans="5:11" ht="10.5" customHeight="1" x14ac:dyDescent="0.2">
      <c r="E65" s="37" t="s">
        <v>155</v>
      </c>
      <c r="F65" s="37" t="s">
        <v>156</v>
      </c>
      <c r="G65" s="37" t="s">
        <v>80</v>
      </c>
      <c r="H65" s="37" t="s">
        <v>157</v>
      </c>
      <c r="I65" s="37" t="s">
        <v>158</v>
      </c>
      <c r="J65" s="37" t="s">
        <v>159</v>
      </c>
      <c r="K65" s="37" t="s">
        <v>160</v>
      </c>
    </row>
    <row r="66" spans="5:11" ht="12" customHeight="1" x14ac:dyDescent="0.2">
      <c r="E66" s="38">
        <f>INT(F82/1000000000)</f>
        <v>0</v>
      </c>
      <c r="F66" s="39" t="s">
        <v>161</v>
      </c>
      <c r="G66" s="39">
        <v>100</v>
      </c>
      <c r="H66" s="39">
        <f>INT(E66/G66)*G66</f>
        <v>0</v>
      </c>
      <c r="I66" s="39" t="str">
        <f>IF(H66=0, "", IF( ISNA( VLOOKUP(E66,$A$3:$C$48,2,FALSE) ), "", VLOOKUP(E66,$A$3:$C$48,2,FALSE) ) )</f>
        <v/>
      </c>
      <c r="J66" s="39" t="str">
        <f>IF(OR(H66=0,I66&lt;&gt;""), "", VLOOKUP(H66,$A$3:$C$48,IF(H66=100, 3, 2),FALSE) )</f>
        <v/>
      </c>
      <c r="K66" s="39" t="str">
        <f>I66&amp;J66</f>
        <v/>
      </c>
    </row>
    <row r="67" spans="5:11" ht="9.75" customHeight="1" x14ac:dyDescent="0.2">
      <c r="E67" s="38">
        <f>E66-H66</f>
        <v>0</v>
      </c>
      <c r="F67" s="39" t="s">
        <v>162</v>
      </c>
      <c r="G67" s="39">
        <v>10</v>
      </c>
      <c r="H67" s="39">
        <f>INT(E67/G67)*G67</f>
        <v>0</v>
      </c>
      <c r="I67" s="39" t="str">
        <f>IF( H67=0, "", IF( ISNA( VLOOKUP(E67,$A$3:$C$48,2,FALSE) ), "", VLOOKUP(E67,$A$3:$C$48,2,FALSE) ) )</f>
        <v/>
      </c>
      <c r="J67" s="39" t="str">
        <f>IF(OR(H67=0,I67&lt;&gt;""), "", VLOOKUP(H67,$A$3:$C$48,2,FALSE) )</f>
        <v/>
      </c>
      <c r="K67" s="39" t="str">
        <f>I67&amp;J67</f>
        <v/>
      </c>
    </row>
    <row r="68" spans="5:11" ht="12" customHeight="1" x14ac:dyDescent="0.2">
      <c r="E68" s="38">
        <f>IF(I67&lt;&gt;"", 0, E67-H67)</f>
        <v>0</v>
      </c>
      <c r="F68" s="39" t="s">
        <v>163</v>
      </c>
      <c r="G68" s="39">
        <v>1</v>
      </c>
      <c r="H68" s="39">
        <f>INT(E68/G68)</f>
        <v>0</v>
      </c>
      <c r="I68" s="39" t="str">
        <f>IF(AND(H67&gt;0, H68&gt;0), "y ", "")</f>
        <v/>
      </c>
      <c r="J68" s="39" t="str">
        <f>IF(H68=0, "", VLOOKUP(H68,$A$3:$C$48,2,FALSE) ) &amp; IF(H68+H67+H66&gt;0, " mil", "")</f>
        <v/>
      </c>
      <c r="K68" s="39" t="str">
        <f>IF(AND(F76&gt;=1000, F76&lt;=1999),"mil", I68&amp;J68)</f>
        <v/>
      </c>
    </row>
    <row r="69" spans="5:11" ht="13.5" customHeight="1" x14ac:dyDescent="0.2">
      <c r="E69" s="40">
        <f>INT((F82-(INT(F82/1000000000)*1000000000))/1000000)</f>
        <v>40</v>
      </c>
      <c r="F69" s="41" t="s">
        <v>161</v>
      </c>
      <c r="G69" s="42">
        <v>100</v>
      </c>
      <c r="H69" s="43">
        <f>INT(E69/G69)*G69</f>
        <v>0</v>
      </c>
      <c r="I69" s="41" t="str">
        <f>IF(H69=0, "", IF( ISNA( VLOOKUP(E69,$A$3:$C$48,2,FALSE) ), "", VLOOKUP(E69,$A$3:$C$48,2,FALSE) ) )</f>
        <v/>
      </c>
      <c r="J69" s="41" t="str">
        <f>IF(OR(H69=0,I69&lt;&gt;""), "", VLOOKUP(H69,$A$3:$C$48,IF(H69=100, 3, 2),FALSE) )</f>
        <v/>
      </c>
      <c r="K69" s="41" t="str">
        <f>I69&amp;J69</f>
        <v/>
      </c>
    </row>
    <row r="70" spans="5:11" ht="10.5" customHeight="1" x14ac:dyDescent="0.2">
      <c r="E70" s="40">
        <f>E69-H69</f>
        <v>40</v>
      </c>
      <c r="F70" s="41" t="s">
        <v>162</v>
      </c>
      <c r="G70" s="42">
        <v>10</v>
      </c>
      <c r="H70" s="43">
        <f>INT(E70/G70)*G70</f>
        <v>40</v>
      </c>
      <c r="I70" s="41" t="str">
        <f>IF( H70=0, "", IF( ISNA( VLOOKUP(E70,$A$3:$C$48,2,FALSE) ), "", VLOOKUP(E70,$A$3:$C$48,2,FALSE) ) )</f>
        <v>cuarenta</v>
      </c>
      <c r="J70" s="41" t="str">
        <f>IF(OR(H70=0,I70&lt;&gt;""), "", VLOOKUP(H70,$A$3:$C$48,2,FALSE) )</f>
        <v/>
      </c>
      <c r="K70" s="41" t="str">
        <f>I70&amp;J70</f>
        <v>cuarenta</v>
      </c>
    </row>
    <row r="71" spans="5:11" ht="12.75" customHeight="1" x14ac:dyDescent="0.2">
      <c r="E71" s="40">
        <f>IF(I70&lt;&gt;"", 0, E70-H70)</f>
        <v>0</v>
      </c>
      <c r="F71" s="41" t="s">
        <v>163</v>
      </c>
      <c r="G71" s="42">
        <v>1</v>
      </c>
      <c r="H71" s="43">
        <f>INT(E71/G71)</f>
        <v>0</v>
      </c>
      <c r="I71" s="41" t="str">
        <f>IF(AND(H70&gt;0, H71&gt;0), "y ", "")</f>
        <v/>
      </c>
      <c r="J71" s="41" t="str">
        <f>IF(H71=0, "", VLOOKUP(H71,$A$3:$C$48,2,FALSE) ) &amp; IF(SUM(H66:H71)&gt;0, IF(OR(SUM(H66:H71)&gt;1,H68=1), " millones", " millón") &amp; IF(SUM(H72:H77)=0," de ",""), "")</f>
        <v xml:space="preserve"> millones</v>
      </c>
      <c r="K71" s="41" t="str">
        <f>I71&amp;J71</f>
        <v xml:space="preserve"> millones</v>
      </c>
    </row>
    <row r="72" spans="5:11" ht="13.5" customHeight="1" x14ac:dyDescent="0.2">
      <c r="E72" s="44">
        <f>INT((F82-(INT(F82/1000000)*1000000))/1000)</f>
        <v>958</v>
      </c>
      <c r="F72" s="45" t="s">
        <v>161</v>
      </c>
      <c r="G72" s="46">
        <v>100</v>
      </c>
      <c r="H72" s="47">
        <f>INT(E72/G72)*G72</f>
        <v>900</v>
      </c>
      <c r="I72" s="48" t="str">
        <f>IF(H72=0, "", IF( ISNA( VLOOKUP(E72,$A$3:$C$48,2,FALSE) ), "", VLOOKUP(E72,$A$3:$C$48,2,FALSE) ) )</f>
        <v/>
      </c>
      <c r="J72" s="48" t="str">
        <f>IF(OR(H72=0,I72&lt;&gt;""), "", VLOOKUP(H72,$A$3:$C$48,IF(H72=100, 3, 2),FALSE) )</f>
        <v>novecientos</v>
      </c>
      <c r="K72" s="48" t="str">
        <f>I72&amp;J72</f>
        <v>novecientos</v>
      </c>
    </row>
    <row r="73" spans="5:11" ht="9.75" customHeight="1" x14ac:dyDescent="0.2">
      <c r="E73" s="44">
        <f>E72-H72</f>
        <v>58</v>
      </c>
      <c r="F73" s="45" t="s">
        <v>162</v>
      </c>
      <c r="G73" s="46">
        <v>10</v>
      </c>
      <c r="H73" s="47">
        <f>INT(E73/G73)*G73</f>
        <v>50</v>
      </c>
      <c r="I73" s="48" t="str">
        <f>IF( H73=0, "", IF( ISNA( VLOOKUP(E73,$A$3:$C$48,2,FALSE) ), "", VLOOKUP(E73,$A$3:$C$48,2,FALSE) ) )</f>
        <v/>
      </c>
      <c r="J73" s="48" t="str">
        <f>IF(OR(H73=0,I73&lt;&gt;""), "", VLOOKUP(H73,$A$3:$C$48,2,FALSE) )</f>
        <v>cincuenta</v>
      </c>
      <c r="K73" s="48" t="str">
        <f>I73&amp;J73</f>
        <v>cincuenta</v>
      </c>
    </row>
    <row r="74" spans="5:11" ht="17.25" customHeight="1" x14ac:dyDescent="0.2">
      <c r="E74" s="44">
        <f>IF(I73&lt;&gt;"", 0, E73-H73)</f>
        <v>8</v>
      </c>
      <c r="F74" s="45" t="s">
        <v>163</v>
      </c>
      <c r="G74" s="46">
        <v>1</v>
      </c>
      <c r="H74" s="47">
        <f>INT(E74/G74)</f>
        <v>8</v>
      </c>
      <c r="I74" s="48" t="str">
        <f>IF(AND(H73&gt;0, H74&gt;0), "y ", "")</f>
        <v xml:space="preserve">y </v>
      </c>
      <c r="J74" s="48" t="str">
        <f>IF(H74=0, "", VLOOKUP(H74,$A$3:$C$48,2,FALSE) ) &amp; IF(H74+H73+H72&gt;0, " mil", "")</f>
        <v>ocho mil</v>
      </c>
      <c r="K74" s="48" t="str">
        <f>IF(AND(F82&gt;=1000, F82&lt;=1999),"mil", I74&amp;J74)</f>
        <v>y ocho mil</v>
      </c>
    </row>
    <row r="75" spans="5:11" ht="17.25" customHeight="1" x14ac:dyDescent="0.2">
      <c r="E75" s="58">
        <f>INT( F82 - INT(F82/1000)*1000 )</f>
        <v>85</v>
      </c>
      <c r="F75" s="49" t="s">
        <v>161</v>
      </c>
      <c r="G75" s="59">
        <v>100</v>
      </c>
      <c r="H75" s="50">
        <f>INT(E75/G75)*G75</f>
        <v>0</v>
      </c>
      <c r="I75" s="49" t="str">
        <f>IF(H75=0, "", IF( ISNA( VLOOKUP(E75,$A$3:$C$48,2,FALSE) ), "", VLOOKUP(E75,$A$3:$C$48,2,FALSE) ) )</f>
        <v/>
      </c>
      <c r="J75" s="49" t="str">
        <f>IF(OR(H75=0,I75&lt;&gt;""), "", VLOOKUP(H75,$A$3:$C$48,IF(H75=100, 3, 2),FALSE) )</f>
        <v/>
      </c>
      <c r="K75" s="49" t="str">
        <f>I75&amp;J75</f>
        <v/>
      </c>
    </row>
    <row r="76" spans="5:11" ht="18" customHeight="1" x14ac:dyDescent="0.2">
      <c r="E76" s="58">
        <f>E75-H75</f>
        <v>85</v>
      </c>
      <c r="F76" s="49" t="s">
        <v>162</v>
      </c>
      <c r="G76" s="59">
        <v>10</v>
      </c>
      <c r="H76" s="50">
        <f>INT(E76/G76)*G76</f>
        <v>80</v>
      </c>
      <c r="I76" s="49" t="str">
        <f>IF( H76=0, "", IF( ISNA( VLOOKUP(E76,$A$3:$C$48,2,FALSE) ), "", VLOOKUP(E76,$A$3:$C$48,2,FALSE) ) )</f>
        <v/>
      </c>
      <c r="J76" s="49" t="str">
        <f>IF(OR(H76=0,I76&lt;&gt;""), "", VLOOKUP(H76,$A$3:$C$48,2,FALSE) )</f>
        <v>ochenta</v>
      </c>
      <c r="K76" s="49" t="str">
        <f>I76&amp;J76</f>
        <v>ochenta</v>
      </c>
    </row>
    <row r="77" spans="5:11" ht="13.5" customHeight="1" x14ac:dyDescent="0.2">
      <c r="E77" s="58">
        <f>IF(I76&lt;&gt;"", 0, E76-H76)</f>
        <v>5</v>
      </c>
      <c r="F77" s="49" t="s">
        <v>163</v>
      </c>
      <c r="G77" s="59">
        <v>1</v>
      </c>
      <c r="H77" s="50">
        <f>INT(E77/G77)</f>
        <v>5</v>
      </c>
      <c r="I77" s="49" t="str">
        <f>IF(AND(H76&gt;0, H77&gt;0), "y ", "")</f>
        <v xml:space="preserve">y </v>
      </c>
      <c r="J77" s="49" t="str">
        <f>IF(H77=0, "", VLOOKUP(H77,$A$3:$C$48,2,FALSE) )</f>
        <v>cinco</v>
      </c>
      <c r="K77" s="49" t="str">
        <f>I77&amp;J77</f>
        <v>y cinco</v>
      </c>
    </row>
    <row r="78" spans="5:11" ht="20.25" customHeight="1" x14ac:dyDescent="0.2">
      <c r="E78" s="60">
        <f>IF( INT( F82*100 - INT(F82)*100)&lt;10,0, ROUND( F82*100 - INT(F82)*100,0) )</f>
        <v>50</v>
      </c>
      <c r="F78" s="51" t="s">
        <v>162</v>
      </c>
      <c r="G78" s="61">
        <v>10</v>
      </c>
      <c r="H78" s="52">
        <f>IF(INT(E78/G78)*G78&lt;30, E78, INT(E78/G78)*G78 )</f>
        <v>50</v>
      </c>
      <c r="I78" s="51" t="str">
        <f xml:space="preserve"> IF(H78=0, "", VLOOKUP(H78,$A$3:$C$48,2,FALSE) )</f>
        <v>cincuenta</v>
      </c>
      <c r="J78" s="51" t="str">
        <f>IF(OR(H78=0,I78&lt;&gt;""), "", VLOOKUP(H78,$A$3:$C$48,2,FALSE) )</f>
        <v/>
      </c>
      <c r="K78" s="51" t="str">
        <f>I78&amp;J78</f>
        <v>cincuenta</v>
      </c>
    </row>
    <row r="79" spans="5:11" ht="18" customHeight="1" x14ac:dyDescent="0.2">
      <c r="E79" s="62">
        <f>IF(E78=H78, IF( INT( F82*100 - INT(F82)*100)&lt;10, INT( F82*100 - INT(F82)*100), 0), E78-H78)</f>
        <v>0</v>
      </c>
      <c r="F79" s="51" t="s">
        <v>163</v>
      </c>
      <c r="G79" s="61">
        <v>1</v>
      </c>
      <c r="H79" s="52">
        <f>INT(E79/G79)</f>
        <v>0</v>
      </c>
      <c r="I79" s="51" t="str">
        <f>IF(AND(H78&gt;0, H79&gt;0), "y ", "")</f>
        <v/>
      </c>
      <c r="J79" s="51" t="str">
        <f>IF(SUM(H78:H79)=0, "cero", IF(H79=0,"",VLOOKUP(H79,$A$3:$C$48,2,FALSE) ))</f>
        <v/>
      </c>
      <c r="K79" s="51" t="str">
        <f>I79&amp;J79</f>
        <v/>
      </c>
    </row>
    <row r="80" spans="5:11" ht="34.5" customHeight="1" x14ac:dyDescent="0.2">
      <c r="E80" s="62">
        <f>( F85-INT(F85) ) * 100</f>
        <v>0</v>
      </c>
      <c r="F80" s="51" t="s">
        <v>164</v>
      </c>
      <c r="G80" s="61"/>
      <c r="H80" s="52"/>
      <c r="I80" s="51"/>
      <c r="J80" s="51"/>
      <c r="K80" s="51" t="str">
        <f>IF( $F$50=1,IF(INT(F82)=0,"",$H$54)&amp;" " &amp;TEXT(ROUND( F82*100 - INT(F82)*100,0),"00")&amp;"/100", IF($F$50=2,IF(INT(F82)=0,"",$H$54) &amp; " " &amp; TEXT(ROUND( F82*100 - INT(F82)*100,0),"00")&amp;" "&amp;IF(E79=1,$H$52,$H$53),IF($F$50=3,IF(INT(F82)=0,"",$H$54)&amp; " " &amp; K78&amp;" "&amp;K79&amp; " " &amp; IF(E79=1,$H$52,$H$53),"")))</f>
        <v xml:space="preserve"> 50/100</v>
      </c>
    </row>
    <row r="81" spans="5:11" ht="30" customHeight="1" x14ac:dyDescent="0.2">
      <c r="E81" s="53" t="str">
        <f>TRIM(K66&amp;"("&amp;K67&amp;" "&amp;K68&amp;" "&amp;K69&amp;" "&amp;K70&amp;" "&amp;K71&amp;" "&amp;K72&amp;" "&amp;K73&amp;" "&amp;K74&amp;" "&amp;K75&amp;" "&amp;K76&amp;" "&amp;K77&amp;" "&amp;IF(INT(F82)=1,$H$50,IF(K81&gt;0, $H$51, ""))&amp;" "&amp;K80)&amp;" "&amp;$H$55</f>
        <v>( cuarenta millones novecientos cincuenta y ocho mil ochenta y cinco pesos 50/100 M.N.)</v>
      </c>
      <c r="F81" s="53"/>
      <c r="G81" s="53"/>
      <c r="H81" s="53"/>
      <c r="I81" s="53"/>
      <c r="J81" s="54"/>
      <c r="K81" s="53">
        <f t="array" ref="K81">SUM(LEN(K69:K77))</f>
        <v>61</v>
      </c>
    </row>
    <row r="82" spans="5:11" ht="21" customHeight="1" thickBot="1" x14ac:dyDescent="0.25">
      <c r="E82" s="55"/>
      <c r="F82" s="437">
        <f>'FORMATO AVALUO'!L239</f>
        <v>40958085.5</v>
      </c>
      <c r="G82" s="437"/>
      <c r="H82" s="56"/>
      <c r="I82" s="53"/>
      <c r="J82" s="53"/>
      <c r="K82" s="53"/>
    </row>
    <row r="83" spans="5:11" ht="32.25" customHeight="1" x14ac:dyDescent="0.2">
      <c r="E83" s="16" t="s">
        <v>106</v>
      </c>
      <c r="F83" s="438">
        <f>[1]AVALUO!C72</f>
        <v>0</v>
      </c>
      <c r="G83" s="438"/>
      <c r="H83" s="17"/>
      <c r="I83" s="18"/>
      <c r="J83" s="18"/>
      <c r="K83" s="19"/>
    </row>
    <row r="84" spans="5:11" ht="33" customHeight="1" x14ac:dyDescent="0.2">
      <c r="E84" s="20" t="str">
        <f>REPLACE(E81,1,1,UPPER(LEFT(E81,2)))</f>
        <v>(  cuarenta millones novecientos cincuenta y ocho mil ochenta y cinco pesos 50/100 M.N.)</v>
      </c>
      <c r="F84" s="57"/>
      <c r="G84" s="57"/>
      <c r="H84" s="57"/>
      <c r="I84" s="57"/>
      <c r="J84" s="57"/>
      <c r="K84" s="21"/>
    </row>
    <row r="85" spans="5:11" ht="13.5" thickBot="1" x14ac:dyDescent="0.25">
      <c r="E85" s="22" t="str">
        <f>(PROPER((E81)))</f>
        <v>( Cuarenta Millones Novecientos Cincuenta Y Ocho Mil Ochenta Y Cinco Pesos 50/100 M.N.)</v>
      </c>
      <c r="F85" s="23"/>
      <c r="G85" s="23"/>
      <c r="H85" s="23"/>
      <c r="I85" s="23"/>
      <c r="J85" s="23"/>
      <c r="K85" s="24"/>
    </row>
    <row r="87" spans="5:11" x14ac:dyDescent="0.2">
      <c r="E87" s="436" t="s">
        <v>105</v>
      </c>
      <c r="F87" s="436"/>
      <c r="G87" s="436"/>
      <c r="H87" s="436"/>
      <c r="I87" s="436"/>
      <c r="J87" s="436"/>
      <c r="K87" s="436"/>
    </row>
    <row r="88" spans="5:11" hidden="1" x14ac:dyDescent="0.2">
      <c r="E88" s="37" t="s">
        <v>155</v>
      </c>
      <c r="F88" s="37" t="s">
        <v>156</v>
      </c>
      <c r="G88" s="37" t="s">
        <v>80</v>
      </c>
      <c r="H88" s="37" t="s">
        <v>157</v>
      </c>
      <c r="I88" s="37" t="s">
        <v>158</v>
      </c>
      <c r="J88" s="37" t="s">
        <v>159</v>
      </c>
      <c r="K88" s="37" t="s">
        <v>160</v>
      </c>
    </row>
    <row r="89" spans="5:11" hidden="1" x14ac:dyDescent="0.2">
      <c r="E89" s="38">
        <f>INT(F105/1000000000)</f>
        <v>0</v>
      </c>
      <c r="F89" s="39" t="s">
        <v>161</v>
      </c>
      <c r="G89" s="39">
        <v>100</v>
      </c>
      <c r="H89" s="39">
        <f>INT(E89/G89)*G89</f>
        <v>0</v>
      </c>
      <c r="I89" s="39" t="str">
        <f>IF(H89=0, "", IF( ISNA( VLOOKUP(E89,$A$3:$C$48,2,FALSE) ), "", VLOOKUP(E89,$A$3:$C$48,2,FALSE) ) )</f>
        <v/>
      </c>
      <c r="J89" s="39" t="str">
        <f>IF(OR(H89=0,I89&lt;&gt;""), "", VLOOKUP(H89,$A$3:$C$48,IF(H89=100, 3, 2),FALSE) )</f>
        <v/>
      </c>
      <c r="K89" s="39" t="str">
        <f>I89&amp;J89</f>
        <v/>
      </c>
    </row>
    <row r="90" spans="5:11" hidden="1" x14ac:dyDescent="0.2">
      <c r="E90" s="38">
        <f>E89-H89</f>
        <v>0</v>
      </c>
      <c r="F90" s="39" t="s">
        <v>162</v>
      </c>
      <c r="G90" s="39">
        <v>10</v>
      </c>
      <c r="H90" s="39">
        <f>INT(E90/G90)*G90</f>
        <v>0</v>
      </c>
      <c r="I90" s="39" t="str">
        <f>IF( H90=0, "", IF( ISNA( VLOOKUP(E90,$A$3:$C$48,2,FALSE) ), "", VLOOKUP(E90,$A$3:$C$48,2,FALSE) ) )</f>
        <v/>
      </c>
      <c r="J90" s="39" t="str">
        <f>IF(OR(H90=0,I90&lt;&gt;""), "", VLOOKUP(H90,$A$3:$C$48,2,FALSE) )</f>
        <v/>
      </c>
      <c r="K90" s="39" t="str">
        <f>I90&amp;J90</f>
        <v/>
      </c>
    </row>
    <row r="91" spans="5:11" hidden="1" x14ac:dyDescent="0.2">
      <c r="E91" s="38">
        <f>IF(I90&lt;&gt;"", 0, E90-H90)</f>
        <v>0</v>
      </c>
      <c r="F91" s="39" t="s">
        <v>163</v>
      </c>
      <c r="G91" s="39">
        <v>1</v>
      </c>
      <c r="H91" s="39">
        <f>INT(E91/G91)</f>
        <v>0</v>
      </c>
      <c r="I91" s="39" t="str">
        <f>IF(AND(H90&gt;0, H91&gt;0), "y ", "")</f>
        <v/>
      </c>
      <c r="J91" s="39" t="str">
        <f>IF(H91=0, "", VLOOKUP(H91,$A$3:$C$48,2,FALSE) ) &amp; IF(H91+H90+H89&gt;0, " mil", "")</f>
        <v/>
      </c>
      <c r="K91" s="39" t="str">
        <f>IF(AND(F99&gt;=1000, F99&lt;=1999),"mil", I91&amp;J91)</f>
        <v/>
      </c>
    </row>
    <row r="92" spans="5:11" hidden="1" x14ac:dyDescent="0.2">
      <c r="E92" s="40">
        <f>INT((F105-(INT(F105/1000000000)*1000000000))/1000000)</f>
        <v>0</v>
      </c>
      <c r="F92" s="41" t="s">
        <v>161</v>
      </c>
      <c r="G92" s="42">
        <v>100</v>
      </c>
      <c r="H92" s="43">
        <f>INT(E92/G92)*G92</f>
        <v>0</v>
      </c>
      <c r="I92" s="41" t="str">
        <f>IF(H92=0, "", IF( ISNA( VLOOKUP(E92,$A$3:$C$48,2,FALSE) ), "", VLOOKUP(E92,$A$3:$C$48,2,FALSE) ) )</f>
        <v/>
      </c>
      <c r="J92" s="41" t="str">
        <f>IF(OR(H92=0,I92&lt;&gt;""), "", VLOOKUP(H92,$A$3:$C$48,IF(H92=100, 3, 2),FALSE) )</f>
        <v/>
      </c>
      <c r="K92" s="41" t="str">
        <f>I92&amp;J92</f>
        <v/>
      </c>
    </row>
    <row r="93" spans="5:11" hidden="1" x14ac:dyDescent="0.2">
      <c r="E93" s="40">
        <f>E92-H92</f>
        <v>0</v>
      </c>
      <c r="F93" s="41" t="s">
        <v>162</v>
      </c>
      <c r="G93" s="42">
        <v>10</v>
      </c>
      <c r="H93" s="43">
        <f>INT(E93/G93)*G93</f>
        <v>0</v>
      </c>
      <c r="I93" s="41" t="str">
        <f>IF( H93=0, "", IF( ISNA( VLOOKUP(E93,$A$3:$C$48,2,FALSE) ), "", VLOOKUP(E93,$A$3:$C$48,2,FALSE) ) )</f>
        <v/>
      </c>
      <c r="J93" s="41" t="str">
        <f>IF(OR(H93=0,I93&lt;&gt;""), "", VLOOKUP(H93,$A$3:$C$48,2,FALSE) )</f>
        <v/>
      </c>
      <c r="K93" s="41" t="str">
        <f>I93&amp;J93</f>
        <v/>
      </c>
    </row>
    <row r="94" spans="5:11" hidden="1" x14ac:dyDescent="0.2">
      <c r="E94" s="40">
        <f>IF(I93&lt;&gt;"", 0, E93-H93)</f>
        <v>0</v>
      </c>
      <c r="F94" s="41" t="s">
        <v>163</v>
      </c>
      <c r="G94" s="42">
        <v>1</v>
      </c>
      <c r="H94" s="43">
        <f>INT(E94/G94)</f>
        <v>0</v>
      </c>
      <c r="I94" s="41" t="str">
        <f>IF(AND(H93&gt;0, H94&gt;0), "y ", "")</f>
        <v/>
      </c>
      <c r="J94" s="41" t="str">
        <f>IF(H94=0, "", VLOOKUP(H94,$A$3:$C$48,2,FALSE) ) &amp; IF(SUM(H89:H94)&gt;0, IF(OR(SUM(H89:H94)&gt;1,H91=1), " millones", " millón") &amp; IF(SUM(H95:H100)=0," de ",""), "")</f>
        <v/>
      </c>
      <c r="K94" s="41" t="str">
        <f>I94&amp;J94</f>
        <v/>
      </c>
    </row>
    <row r="95" spans="5:11" hidden="1" x14ac:dyDescent="0.2">
      <c r="E95" s="44">
        <f>INT((F105-(INT(F105/1000000)*1000000))/1000)</f>
        <v>37</v>
      </c>
      <c r="F95" s="45" t="s">
        <v>161</v>
      </c>
      <c r="G95" s="46">
        <v>100</v>
      </c>
      <c r="H95" s="47">
        <f>INT(E95/G95)*G95</f>
        <v>0</v>
      </c>
      <c r="I95" s="48" t="str">
        <f>IF(H95=0, "", IF( ISNA( VLOOKUP(E95,$A$3:$C$48,2,FALSE) ), "", VLOOKUP(E95,$A$3:$C$48,2,FALSE) ) )</f>
        <v/>
      </c>
      <c r="J95" s="48" t="str">
        <f>IF(OR(H95=0,I95&lt;&gt;""), "", VLOOKUP(H95,$A$3:$C$48,IF(H95=100, 3, 2),FALSE) )</f>
        <v/>
      </c>
      <c r="K95" s="48" t="str">
        <f>I95&amp;J95</f>
        <v/>
      </c>
    </row>
    <row r="96" spans="5:11" hidden="1" x14ac:dyDescent="0.2">
      <c r="E96" s="44">
        <f>E95-H95</f>
        <v>37</v>
      </c>
      <c r="F96" s="45" t="s">
        <v>162</v>
      </c>
      <c r="G96" s="46">
        <v>10</v>
      </c>
      <c r="H96" s="47">
        <f>INT(E96/G96)*G96</f>
        <v>30</v>
      </c>
      <c r="I96" s="48" t="str">
        <f>IF( H96=0, "", IF( ISNA( VLOOKUP(E96,$A$3:$C$48,2,FALSE) ), "", VLOOKUP(E96,$A$3:$C$48,2,FALSE) ) )</f>
        <v/>
      </c>
      <c r="J96" s="48" t="str">
        <f>IF(OR(H96=0,I96&lt;&gt;""), "", VLOOKUP(H96,$A$3:$C$48,2,FALSE) )</f>
        <v>treinta</v>
      </c>
      <c r="K96" s="48" t="str">
        <f>I96&amp;J96</f>
        <v>treinta</v>
      </c>
    </row>
    <row r="97" spans="5:11" hidden="1" x14ac:dyDescent="0.2">
      <c r="E97" s="44">
        <f>IF(I96&lt;&gt;"", 0, E96-H96)</f>
        <v>7</v>
      </c>
      <c r="F97" s="45" t="s">
        <v>163</v>
      </c>
      <c r="G97" s="46">
        <v>1</v>
      </c>
      <c r="H97" s="47">
        <f>INT(E97/G97)</f>
        <v>7</v>
      </c>
      <c r="I97" s="48" t="str">
        <f>IF(AND(H96&gt;0, H97&gt;0), "y ", "")</f>
        <v xml:space="preserve">y </v>
      </c>
      <c r="J97" s="48" t="str">
        <f>IF(H97=0, "", VLOOKUP(H97,$A$3:$C$48,2,FALSE) ) &amp; IF(H97+H96+H95&gt;0, " mil", "")</f>
        <v>siete mil</v>
      </c>
      <c r="K97" s="48" t="str">
        <f>IF(AND(F105&gt;=1000, F105&lt;=1999),"mil", I97&amp;J97)</f>
        <v>y siete mil</v>
      </c>
    </row>
    <row r="98" spans="5:11" hidden="1" x14ac:dyDescent="0.2">
      <c r="E98" s="58">
        <f>INT( F105 - INT(F105/1000)*1000 )</f>
        <v>574</v>
      </c>
      <c r="F98" s="49" t="s">
        <v>161</v>
      </c>
      <c r="G98" s="59">
        <v>100</v>
      </c>
      <c r="H98" s="50">
        <f>INT(E98/G98)*G98</f>
        <v>500</v>
      </c>
      <c r="I98" s="49" t="str">
        <f>IF(H98=0, "", IF( ISNA( VLOOKUP(E98,$A$3:$C$48,2,FALSE) ), "", VLOOKUP(E98,$A$3:$C$48,2,FALSE) ) )</f>
        <v/>
      </c>
      <c r="J98" s="49" t="str">
        <f>IF(OR(H98=0,I98&lt;&gt;""), "", VLOOKUP(H98,$A$3:$C$48,IF(H98=100, 3, 2),FALSE) )</f>
        <v>quinientos</v>
      </c>
      <c r="K98" s="49" t="str">
        <f>I98&amp;J98</f>
        <v>quinientos</v>
      </c>
    </row>
    <row r="99" spans="5:11" hidden="1" x14ac:dyDescent="0.2">
      <c r="E99" s="58">
        <f>E98-H98</f>
        <v>74</v>
      </c>
      <c r="F99" s="49" t="s">
        <v>162</v>
      </c>
      <c r="G99" s="59">
        <v>10</v>
      </c>
      <c r="H99" s="50">
        <f>INT(E99/G99)*G99</f>
        <v>70</v>
      </c>
      <c r="I99" s="49" t="str">
        <f>IF( H99=0, "", IF( ISNA( VLOOKUP(E99,$A$3:$C$48,2,FALSE) ), "", VLOOKUP(E99,$A$3:$C$48,2,FALSE) ) )</f>
        <v/>
      </c>
      <c r="J99" s="49" t="str">
        <f>IF(OR(H99=0,I99&lt;&gt;""), "", VLOOKUP(H99,$A$3:$C$48,2,FALSE) )</f>
        <v>setenta</v>
      </c>
      <c r="K99" s="49" t="str">
        <f>I99&amp;J99</f>
        <v>setenta</v>
      </c>
    </row>
    <row r="100" spans="5:11" hidden="1" x14ac:dyDescent="0.2">
      <c r="E100" s="58">
        <f>IF(I99&lt;&gt;"", 0, E99-H99)</f>
        <v>4</v>
      </c>
      <c r="F100" s="49" t="s">
        <v>163</v>
      </c>
      <c r="G100" s="59">
        <v>1</v>
      </c>
      <c r="H100" s="50">
        <f>INT(E100/G100)</f>
        <v>4</v>
      </c>
      <c r="I100" s="49" t="str">
        <f>IF(AND(H99&gt;0, H100&gt;0), "y ", "")</f>
        <v xml:space="preserve">y </v>
      </c>
      <c r="J100" s="49" t="str">
        <f>IF(H100=0, "", VLOOKUP(H100,$A$3:$C$48,2,FALSE) )</f>
        <v>cuatro</v>
      </c>
      <c r="K100" s="49" t="str">
        <f>I100&amp;J100</f>
        <v>y cuatro</v>
      </c>
    </row>
    <row r="101" spans="5:11" ht="40.5" customHeight="1" x14ac:dyDescent="0.2">
      <c r="E101" s="60">
        <f>IF( INT( F105*100 - INT(F105)*100)&lt;10,0, ROUND( F105*100 - INT(F105)*100,0) )</f>
        <v>34</v>
      </c>
      <c r="F101" s="51" t="s">
        <v>162</v>
      </c>
      <c r="G101" s="61">
        <v>10</v>
      </c>
      <c r="H101" s="52">
        <f>IF(INT(E101/G101)*G101&lt;30, E101, INT(E101/G101)*G101 )</f>
        <v>30</v>
      </c>
      <c r="I101" s="51" t="str">
        <f xml:space="preserve"> IF(H101=0, "", VLOOKUP(H101,$A$3:$C$48,2,FALSE) )</f>
        <v>treinta</v>
      </c>
      <c r="J101" s="51" t="str">
        <f>IF(OR(H101=0,I101&lt;&gt;""), "", VLOOKUP(H101,$A$3:$C$48,2,FALSE) )</f>
        <v/>
      </c>
      <c r="K101" s="51" t="str">
        <f>I101&amp;J101</f>
        <v>treinta</v>
      </c>
    </row>
    <row r="102" spans="5:11" ht="32.25" customHeight="1" x14ac:dyDescent="0.2">
      <c r="E102" s="62">
        <f>IF(E101=H101, IF( INT( F105*100 - INT(F105)*100)&lt;10, INT( F105*100 - INT(F105)*100), 0), E101-H101)</f>
        <v>4</v>
      </c>
      <c r="F102" s="51" t="s">
        <v>163</v>
      </c>
      <c r="G102" s="61">
        <v>1</v>
      </c>
      <c r="H102" s="52">
        <f>INT(E102/G102)</f>
        <v>4</v>
      </c>
      <c r="I102" s="51" t="str">
        <f>IF(AND(H101&gt;0, H102&gt;0), "y ", "")</f>
        <v xml:space="preserve">y </v>
      </c>
      <c r="J102" s="51" t="str">
        <f>IF(SUM(H101:H102)=0, "cero", IF(H102=0,"",VLOOKUP(H102,$A$3:$C$48,2,FALSE) ))</f>
        <v>cuatro</v>
      </c>
      <c r="K102" s="51" t="str">
        <f>I102&amp;J102</f>
        <v>y cuatro</v>
      </c>
    </row>
    <row r="103" spans="5:11" ht="33" customHeight="1" x14ac:dyDescent="0.2">
      <c r="E103" s="62">
        <f>( F108-INT(F108) ) * 100</f>
        <v>0</v>
      </c>
      <c r="F103" s="51" t="s">
        <v>164</v>
      </c>
      <c r="G103" s="61"/>
      <c r="H103" s="52"/>
      <c r="I103" s="51"/>
      <c r="J103" s="51"/>
      <c r="K103" s="51" t="str">
        <f>IF( $F$50=1,IF(INT(F105)=0,"",$H$54)&amp;" " &amp;TEXT(ROUND( F105*100 - INT(F105)*100,0),"00")&amp;"/100", IF($F$50=2,IF(INT(F105)=0,"",$H$54) &amp; " " &amp; TEXT(ROUND( F105*100 - INT(F105)*100,0),"00")&amp;" "&amp;IF(E102=1,$H$52,$H$53),IF($F$50=3,IF(INT(F105)=0,"",$H$54)&amp; " " &amp; K101&amp;" "&amp;K102&amp; " " &amp; IF(E102=1,$H$52,$H$53),"")))</f>
        <v xml:space="preserve"> 34/100</v>
      </c>
    </row>
    <row r="104" spans="5:11" ht="24" customHeight="1" x14ac:dyDescent="0.2">
      <c r="E104" s="53" t="str">
        <f>TRIM(K89&amp;" "&amp;K90&amp;" "&amp;K91&amp;" "&amp;K92&amp;" "&amp;K93&amp;" "&amp;K94&amp;" "&amp;K95&amp;" "&amp;K96&amp;" "&amp;K97&amp;" "&amp;K98&amp;" "&amp;K99&amp;" "&amp;K100&amp;" "&amp;IF(INT(F105)=1,$H$50,IF(K104&gt;0, $H$51, ""))&amp;" "&amp;K103)&amp;" "&amp;$H$55</f>
        <v>treinta y siete mil quinientos setenta y cuatro pesos 34/100 M.N.)</v>
      </c>
      <c r="F104" s="53"/>
      <c r="G104" s="53"/>
      <c r="H104" s="53"/>
      <c r="I104" s="53"/>
      <c r="J104" s="54"/>
      <c r="K104" s="53">
        <f t="array" ref="K104">SUM(LEN(K92:K100))</f>
        <v>43</v>
      </c>
    </row>
    <row r="105" spans="5:11" ht="20.25" customHeight="1" thickBot="1" x14ac:dyDescent="0.25">
      <c r="E105" s="55" t="s">
        <v>107</v>
      </c>
      <c r="F105" s="437">
        <f>ABS( ROUND(F106,2) )</f>
        <v>37574.339999999997</v>
      </c>
      <c r="G105" s="437"/>
      <c r="H105" s="56"/>
      <c r="I105" s="53"/>
      <c r="J105" s="53"/>
      <c r="K105" s="53"/>
    </row>
    <row r="106" spans="5:11" x14ac:dyDescent="0.2">
      <c r="E106" s="16" t="s">
        <v>106</v>
      </c>
      <c r="F106" s="438">
        <v>37574.339999999997</v>
      </c>
      <c r="G106" s="438"/>
      <c r="H106" s="17"/>
      <c r="I106" s="18"/>
      <c r="J106" s="18"/>
      <c r="K106" s="19"/>
    </row>
    <row r="107" spans="5:11" x14ac:dyDescent="0.2">
      <c r="E107" s="20" t="str">
        <f>REPLACE(E104,1,1,UPPER(LEFT(E104,1)))</f>
        <v>Treinta y siete mil quinientos setenta y cuatro pesos 34/100 M.N.)</v>
      </c>
      <c r="F107" s="57"/>
      <c r="G107" s="57"/>
      <c r="H107" s="57"/>
      <c r="I107" s="57"/>
      <c r="J107" s="57"/>
      <c r="K107" s="21"/>
    </row>
    <row r="108" spans="5:11" ht="13.5" thickBot="1" x14ac:dyDescent="0.25">
      <c r="E108" s="22" t="str">
        <f>UPPER(E104)</f>
        <v>TREINTA Y SIETE MIL QUINIENTOS SETENTA Y CUATRO PESOS 34/100 M.N.)</v>
      </c>
      <c r="F108" s="23"/>
      <c r="G108" s="23"/>
      <c r="H108" s="23"/>
      <c r="I108" s="23"/>
      <c r="J108" s="23"/>
      <c r="K108" s="24"/>
    </row>
    <row r="110" spans="5:11" ht="13.5" thickBot="1" x14ac:dyDescent="0.25">
      <c r="E110" s="436" t="s">
        <v>105</v>
      </c>
      <c r="F110" s="436"/>
      <c r="G110" s="436"/>
      <c r="H110" s="436"/>
      <c r="I110" s="436"/>
      <c r="J110" s="436"/>
      <c r="K110" s="436"/>
    </row>
    <row r="111" spans="5:11" ht="13.5" hidden="1" thickBot="1" x14ac:dyDescent="0.25">
      <c r="E111" s="37" t="s">
        <v>155</v>
      </c>
      <c r="F111" s="37" t="s">
        <v>156</v>
      </c>
      <c r="G111" s="37" t="s">
        <v>80</v>
      </c>
      <c r="H111" s="37" t="s">
        <v>157</v>
      </c>
      <c r="I111" s="37" t="s">
        <v>158</v>
      </c>
      <c r="J111" s="37" t="s">
        <v>159</v>
      </c>
      <c r="K111" s="37" t="s">
        <v>160</v>
      </c>
    </row>
    <row r="112" spans="5:11" ht="13.5" hidden="1" thickBot="1" x14ac:dyDescent="0.25">
      <c r="E112" s="38">
        <f>INT(F128/1000000000)</f>
        <v>0</v>
      </c>
      <c r="F112" s="39" t="s">
        <v>161</v>
      </c>
      <c r="G112" s="39">
        <v>100</v>
      </c>
      <c r="H112" s="39">
        <f>INT(E112/G112)*G112</f>
        <v>0</v>
      </c>
      <c r="I112" s="39" t="str">
        <f>IF(H112=0, "", IF( ISNA( VLOOKUP(E112,$A$3:$C$48,2,FALSE) ), "", VLOOKUP(E112,$A$3:$C$48,2,FALSE) ) )</f>
        <v/>
      </c>
      <c r="J112" s="39" t="str">
        <f>IF(OR(H112=0,I112&lt;&gt;""), "", VLOOKUP(H112,$A$3:$C$48,IF(H112=100, 3, 2),FALSE) )</f>
        <v/>
      </c>
      <c r="K112" s="39" t="str">
        <f>I112&amp;J112</f>
        <v/>
      </c>
    </row>
    <row r="113" spans="5:11" ht="13.5" hidden="1" thickBot="1" x14ac:dyDescent="0.25">
      <c r="E113" s="38">
        <f>E112-H112</f>
        <v>0</v>
      </c>
      <c r="F113" s="39" t="s">
        <v>162</v>
      </c>
      <c r="G113" s="39">
        <v>10</v>
      </c>
      <c r="H113" s="39">
        <f>INT(E113/G113)*G113</f>
        <v>0</v>
      </c>
      <c r="I113" s="39" t="str">
        <f>IF( H113=0, "", IF( ISNA( VLOOKUP(E113,$A$3:$C$48,2,FALSE) ), "", VLOOKUP(E113,$A$3:$C$48,2,FALSE) ) )</f>
        <v/>
      </c>
      <c r="J113" s="39" t="str">
        <f>IF(OR(H113=0,I113&lt;&gt;""), "", VLOOKUP(H113,$A$3:$C$48,2,FALSE) )</f>
        <v/>
      </c>
      <c r="K113" s="39" t="str">
        <f>I113&amp;J113</f>
        <v/>
      </c>
    </row>
    <row r="114" spans="5:11" ht="13.5" hidden="1" thickBot="1" x14ac:dyDescent="0.25">
      <c r="E114" s="38">
        <f>IF(I113&lt;&gt;"", 0, E113-H113)</f>
        <v>0</v>
      </c>
      <c r="F114" s="39" t="s">
        <v>163</v>
      </c>
      <c r="G114" s="39">
        <v>1</v>
      </c>
      <c r="H114" s="39">
        <f>INT(E114/G114)</f>
        <v>0</v>
      </c>
      <c r="I114" s="39" t="str">
        <f>IF(AND(H113&gt;0, H114&gt;0), "y ", "")</f>
        <v/>
      </c>
      <c r="J114" s="39" t="str">
        <f>IF(H114=0, "", VLOOKUP(H114,$A$3:$C$48,2,FALSE) ) &amp; IF(H114+H113+H112&gt;0, " mil", "")</f>
        <v/>
      </c>
      <c r="K114" s="39" t="str">
        <f>IF(AND(F122&gt;=1000, F122&lt;=1999),"mil", I114&amp;J114)</f>
        <v/>
      </c>
    </row>
    <row r="115" spans="5:11" ht="13.5" hidden="1" thickBot="1" x14ac:dyDescent="0.25">
      <c r="E115" s="40">
        <f>INT((F128-(INT(F128/1000000000)*1000000000))/1000000)</f>
        <v>0</v>
      </c>
      <c r="F115" s="41" t="s">
        <v>161</v>
      </c>
      <c r="G115" s="42">
        <v>100</v>
      </c>
      <c r="H115" s="43">
        <f>INT(E115/G115)*G115</f>
        <v>0</v>
      </c>
      <c r="I115" s="41" t="str">
        <f>IF(H115=0, "", IF( ISNA( VLOOKUP(E115,$A$3:$C$48,2,FALSE) ), "", VLOOKUP(E115,$A$3:$C$48,2,FALSE) ) )</f>
        <v/>
      </c>
      <c r="J115" s="41" t="str">
        <f>IF(OR(H115=0,I115&lt;&gt;""), "", VLOOKUP(H115,$A$3:$C$48,IF(H115=100, 3, 2),FALSE) )</f>
        <v/>
      </c>
      <c r="K115" s="41" t="str">
        <f>I115&amp;J115</f>
        <v/>
      </c>
    </row>
    <row r="116" spans="5:11" ht="13.5" hidden="1" thickBot="1" x14ac:dyDescent="0.25">
      <c r="E116" s="40">
        <f>E115-H115</f>
        <v>0</v>
      </c>
      <c r="F116" s="41" t="s">
        <v>162</v>
      </c>
      <c r="G116" s="42">
        <v>10</v>
      </c>
      <c r="H116" s="43">
        <f>INT(E116/G116)*G116</f>
        <v>0</v>
      </c>
      <c r="I116" s="41" t="str">
        <f>IF( H116=0, "", IF( ISNA( VLOOKUP(E116,$A$3:$C$48,2,FALSE) ), "", VLOOKUP(E116,$A$3:$C$48,2,FALSE) ) )</f>
        <v/>
      </c>
      <c r="J116" s="41" t="str">
        <f>IF(OR(H116=0,I116&lt;&gt;""), "", VLOOKUP(H116,$A$3:$C$48,2,FALSE) )</f>
        <v/>
      </c>
      <c r="K116" s="41" t="str">
        <f>I116&amp;J116</f>
        <v/>
      </c>
    </row>
    <row r="117" spans="5:11" ht="13.5" hidden="1" thickBot="1" x14ac:dyDescent="0.25">
      <c r="E117" s="40">
        <f>IF(I116&lt;&gt;"", 0, E116-H116)</f>
        <v>0</v>
      </c>
      <c r="F117" s="41" t="s">
        <v>163</v>
      </c>
      <c r="G117" s="42">
        <v>1</v>
      </c>
      <c r="H117" s="43">
        <f>INT(E117/G117)</f>
        <v>0</v>
      </c>
      <c r="I117" s="41" t="str">
        <f>IF(AND(H116&gt;0, H117&gt;0), "y ", "")</f>
        <v/>
      </c>
      <c r="J117" s="41" t="str">
        <f>IF(H117=0, "", VLOOKUP(H117,$A$3:$C$48,2,FALSE) ) &amp; IF(SUM(H112:H117)&gt;0, IF(OR(SUM(H112:H117)&gt;1,H114=1), " millones", " millón") &amp; IF(SUM(H118:H123)=0," de ",""), "")</f>
        <v/>
      </c>
      <c r="K117" s="41" t="str">
        <f>I117&amp;J117</f>
        <v/>
      </c>
    </row>
    <row r="118" spans="5:11" ht="13.5" hidden="1" thickBot="1" x14ac:dyDescent="0.25">
      <c r="E118" s="44">
        <f>INT((F128-(INT(F128/1000000)*1000000))/1000)</f>
        <v>22</v>
      </c>
      <c r="F118" s="45" t="s">
        <v>161</v>
      </c>
      <c r="G118" s="46">
        <v>100</v>
      </c>
      <c r="H118" s="47">
        <f>INT(E118/G118)*G118</f>
        <v>0</v>
      </c>
      <c r="I118" s="48" t="str">
        <f>IF(H118=0, "", IF( ISNA( VLOOKUP(E118,$A$3:$C$48,2,FALSE) ), "", VLOOKUP(E118,$A$3:$C$48,2,FALSE) ) )</f>
        <v/>
      </c>
      <c r="J118" s="48" t="str">
        <f>IF(OR(H118=0,I118&lt;&gt;""), "", VLOOKUP(H118,$A$3:$C$48,IF(H118=100, 3, 2),FALSE) )</f>
        <v/>
      </c>
      <c r="K118" s="48" t="str">
        <f>I118&amp;J118</f>
        <v/>
      </c>
    </row>
    <row r="119" spans="5:11" ht="13.5" hidden="1" thickBot="1" x14ac:dyDescent="0.25">
      <c r="E119" s="44">
        <f>E118-H118</f>
        <v>22</v>
      </c>
      <c r="F119" s="45" t="s">
        <v>162</v>
      </c>
      <c r="G119" s="46">
        <v>10</v>
      </c>
      <c r="H119" s="47">
        <f>INT(E119/G119)*G119</f>
        <v>20</v>
      </c>
      <c r="I119" s="48" t="str">
        <f>IF( H119=0, "", IF( ISNA( VLOOKUP(E119,$A$3:$C$48,2,FALSE) ), "", VLOOKUP(E119,$A$3:$C$48,2,FALSE) ) )</f>
        <v>veintidós</v>
      </c>
      <c r="J119" s="48" t="str">
        <f>IF(OR(H119=0,I119&lt;&gt;""), "", VLOOKUP(H119,$A$3:$C$48,2,FALSE) )</f>
        <v/>
      </c>
      <c r="K119" s="48" t="str">
        <f>I119&amp;J119</f>
        <v>veintidós</v>
      </c>
    </row>
    <row r="120" spans="5:11" ht="13.5" hidden="1" thickBot="1" x14ac:dyDescent="0.25">
      <c r="E120" s="44">
        <f>IF(I119&lt;&gt;"", 0, E119-H119)</f>
        <v>0</v>
      </c>
      <c r="F120" s="45" t="s">
        <v>163</v>
      </c>
      <c r="G120" s="46">
        <v>1</v>
      </c>
      <c r="H120" s="47">
        <f>INT(E120/G120)</f>
        <v>0</v>
      </c>
      <c r="I120" s="48" t="str">
        <f>IF(AND(H119&gt;0, H120&gt;0), "y ", "")</f>
        <v/>
      </c>
      <c r="J120" s="48" t="str">
        <f>IF(H120=0, "", VLOOKUP(H120,$A$3:$C$48,2,FALSE) ) &amp; IF(H120+H119+H118&gt;0, " mil", "")</f>
        <v xml:space="preserve"> mil</v>
      </c>
      <c r="K120" s="48" t="str">
        <f>IF(AND(F128&gt;=1000, F128&lt;=1999),"mil", I120&amp;J120)</f>
        <v xml:space="preserve"> mil</v>
      </c>
    </row>
    <row r="121" spans="5:11" ht="13.5" hidden="1" thickBot="1" x14ac:dyDescent="0.25">
      <c r="E121" s="58">
        <f>INT( F128 - INT(F128/1000)*1000 )</f>
        <v>548</v>
      </c>
      <c r="F121" s="49" t="s">
        <v>161</v>
      </c>
      <c r="G121" s="59">
        <v>100</v>
      </c>
      <c r="H121" s="50">
        <f>INT(E121/G121)*G121</f>
        <v>500</v>
      </c>
      <c r="I121" s="49" t="str">
        <f>IF(H121=0, "", IF( ISNA( VLOOKUP(E121,$A$3:$C$48,2,FALSE) ), "", VLOOKUP(E121,$A$3:$C$48,2,FALSE) ) )</f>
        <v/>
      </c>
      <c r="J121" s="49" t="str">
        <f>IF(OR(H121=0,I121&lt;&gt;""), "", VLOOKUP(H121,$A$3:$C$48,IF(H121=100, 3, 2),FALSE) )</f>
        <v>quinientos</v>
      </c>
      <c r="K121" s="49" t="str">
        <f>I121&amp;J121</f>
        <v>quinientos</v>
      </c>
    </row>
    <row r="122" spans="5:11" ht="13.5" hidden="1" thickBot="1" x14ac:dyDescent="0.25">
      <c r="E122" s="58">
        <f>E121-H121</f>
        <v>48</v>
      </c>
      <c r="F122" s="49" t="s">
        <v>162</v>
      </c>
      <c r="G122" s="59">
        <v>10</v>
      </c>
      <c r="H122" s="50">
        <f>INT(E122/G122)*G122</f>
        <v>40</v>
      </c>
      <c r="I122" s="49" t="str">
        <f>IF( H122=0, "", IF( ISNA( VLOOKUP(E122,$A$3:$C$48,2,FALSE) ), "", VLOOKUP(E122,$A$3:$C$48,2,FALSE) ) )</f>
        <v/>
      </c>
      <c r="J122" s="49" t="str">
        <f>IF(OR(H122=0,I122&lt;&gt;""), "", VLOOKUP(H122,$A$3:$C$48,2,FALSE) )</f>
        <v>cuarenta</v>
      </c>
      <c r="K122" s="49" t="str">
        <f>I122&amp;J122</f>
        <v>cuarenta</v>
      </c>
    </row>
    <row r="123" spans="5:11" ht="13.5" hidden="1" thickBot="1" x14ac:dyDescent="0.25">
      <c r="E123" s="58">
        <f>IF(I122&lt;&gt;"", 0, E122-H122)</f>
        <v>8</v>
      </c>
      <c r="F123" s="49" t="s">
        <v>163</v>
      </c>
      <c r="G123" s="59">
        <v>1</v>
      </c>
      <c r="H123" s="50">
        <f>INT(E123/G123)</f>
        <v>8</v>
      </c>
      <c r="I123" s="49" t="str">
        <f>IF(AND(H122&gt;0, H123&gt;0), "y ", "")</f>
        <v xml:space="preserve">y </v>
      </c>
      <c r="J123" s="49" t="str">
        <f>IF(H123=0, "", VLOOKUP(H123,$A$3:$C$48,2,FALSE) )</f>
        <v>ocho</v>
      </c>
      <c r="K123" s="49" t="str">
        <f>I123&amp;J123</f>
        <v>y ocho</v>
      </c>
    </row>
    <row r="124" spans="5:11" ht="13.5" hidden="1" thickBot="1" x14ac:dyDescent="0.25">
      <c r="E124" s="60">
        <f>IF( INT( F128*100 - INT(F128)*100)&lt;10,0, ROUND( F128*100 - INT(F128)*100,0) )</f>
        <v>36</v>
      </c>
      <c r="F124" s="51" t="s">
        <v>162</v>
      </c>
      <c r="G124" s="61">
        <v>10</v>
      </c>
      <c r="H124" s="52">
        <f>IF(INT(E124/G124)*G124&lt;30, E124, INT(E124/G124)*G124 )</f>
        <v>30</v>
      </c>
      <c r="I124" s="51" t="str">
        <f xml:space="preserve"> IF(H124=0, "", VLOOKUP(H124,$A$3:$C$48,2,FALSE) )</f>
        <v>treinta</v>
      </c>
      <c r="J124" s="51" t="str">
        <f>IF(OR(H124=0,I124&lt;&gt;""), "", VLOOKUP(H124,$A$3:$C$48,2,FALSE) )</f>
        <v/>
      </c>
      <c r="K124" s="51" t="str">
        <f>I124&amp;J124</f>
        <v>treinta</v>
      </c>
    </row>
    <row r="125" spans="5:11" ht="13.5" hidden="1" thickBot="1" x14ac:dyDescent="0.25">
      <c r="E125" s="62">
        <f>IF(E124=H124, IF( INT( F128*100 - INT(F128)*100)&lt;10, INT( F128*100 - INT(F128)*100), 0), E124-H124)</f>
        <v>6</v>
      </c>
      <c r="F125" s="51" t="s">
        <v>163</v>
      </c>
      <c r="G125" s="61">
        <v>1</v>
      </c>
      <c r="H125" s="52">
        <f>INT(E125/G125)</f>
        <v>6</v>
      </c>
      <c r="I125" s="51" t="str">
        <f>IF(AND(H124&gt;0, H125&gt;0), "y ", "")</f>
        <v xml:space="preserve">y </v>
      </c>
      <c r="J125" s="51" t="str">
        <f>IF(SUM(H124:H125)=0, "cero", IF(H125=0,"",VLOOKUP(H125,$A$3:$C$48,2,FALSE) ))</f>
        <v>seis</v>
      </c>
      <c r="K125" s="51" t="str">
        <f>I125&amp;J125</f>
        <v>y seis</v>
      </c>
    </row>
    <row r="126" spans="5:11" ht="13.5" hidden="1" thickBot="1" x14ac:dyDescent="0.25">
      <c r="E126" s="62">
        <f>( F131-INT(F131) ) * 100</f>
        <v>0</v>
      </c>
      <c r="F126" s="51" t="s">
        <v>164</v>
      </c>
      <c r="G126" s="61"/>
      <c r="H126" s="52"/>
      <c r="I126" s="51"/>
      <c r="J126" s="51"/>
      <c r="K126" s="51" t="str">
        <f>IF( $F$50=1,IF(INT(F128)=0,"",$H$54)&amp;" " &amp;TEXT(ROUND( F128*100 - INT(F128)*100,0),"00")&amp;"/100", IF($F$50=2,IF(INT(F128)=0,"",$H$54) &amp; " " &amp; TEXT(ROUND( F128*100 - INT(F128)*100,0),"00")&amp;" "&amp;IF(E125=1,$H$52,$H$53),IF($F$50=3,IF(INT(F128)=0,"",$H$54)&amp; " " &amp; K124&amp;" "&amp;K125&amp; " " &amp; IF(E125=1,$H$52,$H$53),"")))</f>
        <v xml:space="preserve"> 36/100</v>
      </c>
    </row>
    <row r="127" spans="5:11" ht="13.5" hidden="1" thickBot="1" x14ac:dyDescent="0.25">
      <c r="E127" s="53" t="str">
        <f>TRIM(K112&amp;" "&amp;K113&amp;" "&amp;K114&amp;" "&amp;K115&amp;" "&amp;K116&amp;" "&amp;K117&amp;" "&amp;K118&amp;" "&amp;K119&amp;" "&amp;K120&amp;" "&amp;K121&amp;" "&amp;K122&amp;" "&amp;K123&amp;" "&amp;IF(INT(F128)=1,$H$50,IF(K127&gt;0, $H$51, ""))&amp;" "&amp;K126)&amp;" "&amp;$H$55</f>
        <v>veintidós mil quinientos cuarenta y ocho pesos 36/100 M.N.)</v>
      </c>
      <c r="F127" s="53"/>
      <c r="G127" s="53"/>
      <c r="H127" s="53"/>
      <c r="I127" s="53"/>
      <c r="J127" s="54"/>
      <c r="K127" s="53">
        <f t="array" ref="K127">SUM(LEN(K115:K123))</f>
        <v>37</v>
      </c>
    </row>
    <row r="128" spans="5:11" ht="13.5" hidden="1" thickBot="1" x14ac:dyDescent="0.25">
      <c r="E128" s="55" t="s">
        <v>107</v>
      </c>
      <c r="F128" s="437">
        <f>ABS( ROUND(F129,2) )</f>
        <v>22548.36</v>
      </c>
      <c r="G128" s="437"/>
      <c r="H128" s="56"/>
      <c r="I128" s="53"/>
      <c r="J128" s="53"/>
      <c r="K128" s="53"/>
    </row>
    <row r="129" spans="5:11" x14ac:dyDescent="0.2">
      <c r="E129" s="16" t="s">
        <v>106</v>
      </c>
      <c r="F129" s="438">
        <v>22548.36</v>
      </c>
      <c r="G129" s="438"/>
      <c r="H129" s="17"/>
      <c r="I129" s="18"/>
      <c r="J129" s="18"/>
      <c r="K129" s="19"/>
    </row>
    <row r="130" spans="5:11" x14ac:dyDescent="0.2">
      <c r="E130" s="20" t="str">
        <f>REPLACE(E127,1,1,UPPER(LEFT(E127,1)))</f>
        <v>Veintidós mil quinientos cuarenta y ocho pesos 36/100 M.N.)</v>
      </c>
      <c r="F130" s="57"/>
      <c r="G130" s="57"/>
      <c r="H130" s="57"/>
      <c r="I130" s="57"/>
      <c r="J130" s="57"/>
      <c r="K130" s="21"/>
    </row>
    <row r="131" spans="5:11" ht="13.5" thickBot="1" x14ac:dyDescent="0.25">
      <c r="E131" s="22" t="str">
        <f>UPPER(E127)</f>
        <v>VEINTIDÓS MIL QUINIENTOS CUARENTA Y OCHO PESOS 36/100 M.N.)</v>
      </c>
      <c r="F131" s="23"/>
      <c r="G131" s="23"/>
      <c r="H131" s="23"/>
      <c r="I131" s="23"/>
      <c r="J131" s="23"/>
      <c r="K131" s="24"/>
    </row>
  </sheetData>
  <mergeCells count="10">
    <mergeCell ref="F129:G129"/>
    <mergeCell ref="E87:K87"/>
    <mergeCell ref="F105:G105"/>
    <mergeCell ref="F106:G106"/>
    <mergeCell ref="E110:K110"/>
    <mergeCell ref="A2:B2"/>
    <mergeCell ref="E64:K64"/>
    <mergeCell ref="F82:G82"/>
    <mergeCell ref="F83:G83"/>
    <mergeCell ref="F128:G128"/>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FORMATO AVALUO</vt:lpstr>
      <vt:lpstr>TRADUCTOR (2)</vt:lpstr>
      <vt:lpstr>'FORMATO AVALUO'!Print_Area</vt:lpstr>
      <vt:lpstr>'FORMATO AVALUO'!Print_Titles</vt:lpstr>
    </vt:vector>
  </TitlesOfParts>
  <Company>CATASTRO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cpena</dc:creator>
  <cp:lastModifiedBy>Sergio Yañez</cp:lastModifiedBy>
  <cp:lastPrinted>2019-04-07T02:53:50Z</cp:lastPrinted>
  <dcterms:created xsi:type="dcterms:W3CDTF">2007-10-24T20:38:52Z</dcterms:created>
  <dcterms:modified xsi:type="dcterms:W3CDTF">2019-06-28T15:21:53Z</dcterms:modified>
</cp:coreProperties>
</file>