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lston\Dropbox\MyProjects\Audio\"/>
    </mc:Choice>
  </mc:AlternateContent>
  <bookViews>
    <workbookView xWindow="-120" yWindow="-120" windowWidth="29040" windowHeight="16440"/>
  </bookViews>
  <sheets>
    <sheet name="Digikey" sheetId="4" r:id="rId1"/>
    <sheet name="EAGLE" sheetId="6" r:id="rId2"/>
  </sheets>
  <definedNames>
    <definedName name="description" localSheetId="0">Digikey!$D$32</definedName>
    <definedName name="distributors" localSheetId="0">Digikey!$D$268</definedName>
    <definedName name="learn" localSheetId="0">Digikey!$D$60</definedName>
  </definedNames>
  <calcPr calcId="162913"/>
</workbook>
</file>

<file path=xl/calcChain.xml><?xml version="1.0" encoding="utf-8"?>
<calcChain xmlns="http://schemas.openxmlformats.org/spreadsheetml/2006/main">
  <c r="H27" i="4" l="1"/>
  <c r="J27" i="4"/>
  <c r="L27" i="4" s="1"/>
  <c r="M27" i="4" s="1"/>
  <c r="H4" i="4" l="1"/>
  <c r="J4" i="4"/>
  <c r="L4" i="4" s="1"/>
  <c r="M4" i="4" s="1"/>
  <c r="H18" i="4"/>
  <c r="J18" i="4"/>
  <c r="L18" i="4" s="1"/>
  <c r="M18" i="4" s="1"/>
  <c r="H25" i="4"/>
  <c r="J25" i="4"/>
  <c r="L25" i="4" s="1"/>
  <c r="M25" i="4" s="1"/>
  <c r="H26" i="4"/>
  <c r="J26" i="4"/>
  <c r="L26" i="4" s="1"/>
  <c r="M26" i="4" s="1"/>
  <c r="H17" i="4"/>
  <c r="J17" i="4"/>
  <c r="L17" i="4" s="1"/>
  <c r="M17" i="4" s="1"/>
  <c r="H12" i="4"/>
  <c r="J12" i="4"/>
  <c r="L12" i="4" s="1"/>
  <c r="M12" i="4" s="1"/>
  <c r="H8" i="4"/>
  <c r="J8" i="4"/>
  <c r="L8" i="4" s="1"/>
  <c r="M8" i="4" s="1"/>
  <c r="H23" i="4"/>
  <c r="J23" i="4"/>
  <c r="L23" i="4" s="1"/>
  <c r="M23" i="4" s="1"/>
  <c r="H24" i="4"/>
  <c r="J24" i="4"/>
  <c r="L24" i="4" s="1"/>
  <c r="M24" i="4" s="1"/>
  <c r="H20" i="4"/>
  <c r="H21" i="4"/>
  <c r="J20" i="4"/>
  <c r="L20" i="4" s="1"/>
  <c r="M20" i="4" s="1"/>
  <c r="J21" i="4"/>
  <c r="L21" i="4" s="1"/>
  <c r="M21" i="4" s="1"/>
  <c r="H16" i="4"/>
  <c r="J16" i="4"/>
  <c r="L16" i="4" s="1"/>
  <c r="M16" i="4" s="1"/>
  <c r="C14" i="6" l="1"/>
  <c r="C22" i="6"/>
  <c r="C23" i="6"/>
  <c r="J22" i="4" l="1"/>
  <c r="L22" i="4" s="1"/>
  <c r="M22" i="4" s="1"/>
  <c r="H22" i="4"/>
  <c r="D29" i="4"/>
  <c r="J5" i="4"/>
  <c r="L5" i="4" s="1"/>
  <c r="M5" i="4" s="1"/>
  <c r="J6" i="4"/>
  <c r="L6" i="4" s="1"/>
  <c r="M6" i="4" s="1"/>
  <c r="J7" i="4"/>
  <c r="L7" i="4" s="1"/>
  <c r="M7" i="4" s="1"/>
  <c r="J10" i="4"/>
  <c r="L10" i="4" s="1"/>
  <c r="M10" i="4" s="1"/>
  <c r="J11" i="4"/>
  <c r="L11" i="4" s="1"/>
  <c r="M11" i="4" s="1"/>
  <c r="J14" i="4"/>
  <c r="L14" i="4" s="1"/>
  <c r="M14" i="4" s="1"/>
  <c r="J15" i="4"/>
  <c r="L15" i="4" s="1"/>
  <c r="M15" i="4" s="1"/>
  <c r="H5" i="4"/>
  <c r="H6" i="4"/>
  <c r="H7" i="4"/>
  <c r="H10" i="4"/>
  <c r="H11" i="4"/>
  <c r="H14" i="4"/>
  <c r="H15" i="4"/>
  <c r="H29" i="4" l="1"/>
  <c r="M29" i="4"/>
</calcChain>
</file>

<file path=xl/sharedStrings.xml><?xml version="1.0" encoding="utf-8"?>
<sst xmlns="http://schemas.openxmlformats.org/spreadsheetml/2006/main" count="247" uniqueCount="193">
  <si>
    <t>Qty</t>
  </si>
  <si>
    <t>Description</t>
  </si>
  <si>
    <t>Foot</t>
  </si>
  <si>
    <t>Unit Cost</t>
  </si>
  <si>
    <t>Net Cost</t>
  </si>
  <si>
    <t>Manf</t>
  </si>
  <si>
    <t>Manf Part #</t>
  </si>
  <si>
    <t>DigiKey Part #</t>
  </si>
  <si>
    <t>Per Qty</t>
  </si>
  <si>
    <t>DigiKey Order</t>
  </si>
  <si>
    <t>Parts</t>
  </si>
  <si>
    <t>Bulk</t>
  </si>
  <si>
    <t>Inventory</t>
  </si>
  <si>
    <t>Qty Need</t>
  </si>
  <si>
    <t>Order</t>
  </si>
  <si>
    <t>Per Student</t>
  </si>
  <si>
    <t>Purchase</t>
  </si>
  <si>
    <t>Value</t>
  </si>
  <si>
    <t>Device</t>
  </si>
  <si>
    <t>Package</t>
  </si>
  <si>
    <t>MF</t>
  </si>
  <si>
    <t>MPN</t>
  </si>
  <si>
    <t>OC_FARNELL</t>
  </si>
  <si>
    <t>OC_NEWARK</t>
  </si>
  <si>
    <t>PROD_ID</t>
  </si>
  <si>
    <t>SF_SKU</t>
  </si>
  <si>
    <t>SPICEPREFIX</t>
  </si>
  <si>
    <t>VALUE</t>
  </si>
  <si>
    <t>JACK-PLUG0</t>
  </si>
  <si>
    <t>SPC4077</t>
  </si>
  <si>
    <t>PWR</t>
  </si>
  <si>
    <t>DC POWER JACK</t>
  </si>
  <si>
    <t>unknown</t>
  </si>
  <si>
    <t>LED5MM</t>
  </si>
  <si>
    <t>LED</t>
  </si>
  <si>
    <t>SWITCH-SPDT-PTH-11.6X4.0MM</t>
  </si>
  <si>
    <t>SWITCH_SPDT_PTH_11.6X4.0MM</t>
  </si>
  <si>
    <t>Single Pole, Double Throw (SPDT) Switch</t>
  </si>
  <si>
    <t>SWCH-08261</t>
  </si>
  <si>
    <t>COM-00102</t>
  </si>
  <si>
    <t>C-EU050-025X075</t>
  </si>
  <si>
    <t>C050-025X075</t>
  </si>
  <si>
    <t>CAPACITOR, European symbol</t>
  </si>
  <si>
    <t>C</t>
  </si>
  <si>
    <t>100k</t>
  </si>
  <si>
    <t>RESISTORAXIAL-0.3</t>
  </si>
  <si>
    <t>AXIAL-0.3</t>
  </si>
  <si>
    <t>Generic Resistor Package</t>
  </si>
  <si>
    <t xml:space="preserve"> </t>
  </si>
  <si>
    <t>100uF, 35V</t>
  </si>
  <si>
    <t>CPOL-USE2.5-6</t>
  </si>
  <si>
    <t>E2,5-6</t>
  </si>
  <si>
    <t>POLARIZED CAPACITOR, American symbol</t>
  </si>
  <si>
    <t>10k</t>
  </si>
  <si>
    <t>10nF</t>
  </si>
  <si>
    <t>1N4148</t>
  </si>
  <si>
    <t>2.2k</t>
  </si>
  <si>
    <t>2N3904</t>
  </si>
  <si>
    <t>TO92</t>
  </si>
  <si>
    <t>IC1</t>
  </si>
  <si>
    <t>DIL14</t>
  </si>
  <si>
    <t>IC2</t>
  </si>
  <si>
    <t>CONN PWR JACK 2X5.5MM KINKED PIN</t>
  </si>
  <si>
    <t>CUI Devices</t>
  </si>
  <si>
    <t>PJ-202A</t>
  </si>
  <si>
    <t>CP-202A-ND</t>
  </si>
  <si>
    <t>C315C103K1R5TA7303</t>
  </si>
  <si>
    <t>CAP CER 10000PF 100V X7R RADIAL</t>
  </si>
  <si>
    <t>KEMET</t>
  </si>
  <si>
    <t>732-8737-1-ND</t>
  </si>
  <si>
    <t>Würth Elektronik</t>
  </si>
  <si>
    <t>CAP ALUM 100UF 20% 35V RADIAL</t>
  </si>
  <si>
    <t>Stackpole Electronics Inc</t>
  </si>
  <si>
    <t>CF14JT10K0CT-ND</t>
  </si>
  <si>
    <t>CF14JT10K0</t>
  </si>
  <si>
    <t>RES 10K OHM 5% 1/4W AXIAL</t>
  </si>
  <si>
    <t>CF14JT2K20CT-ND</t>
  </si>
  <si>
    <t>CF14JT2K20</t>
  </si>
  <si>
    <t>2.2 kOhms ±5% 0.25W, 1/4W Through Hole Resistor Axial Flame Retardant Coating, Safety Carbon Film</t>
  </si>
  <si>
    <t>399-13907-1-ND</t>
  </si>
  <si>
    <t>732-5017-ND</t>
  </si>
  <si>
    <t>151051VS04000</t>
  </si>
  <si>
    <t>Green 572nm LED Indication - Discrete 2.1V Radial</t>
  </si>
  <si>
    <t>Slide Switch SPDT Through Hole</t>
  </si>
  <si>
    <t>SF_ID</t>
  </si>
  <si>
    <t>PWR_JACK</t>
  </si>
  <si>
    <t>S1</t>
  </si>
  <si>
    <t>R10</t>
  </si>
  <si>
    <t>TRIMPOT-PTH-10MM-KNOB-1/2W-10%</t>
  </si>
  <si>
    <t>TRIMPOT-PTH-3386U</t>
  </si>
  <si>
    <t>BIAS, OFFSET</t>
  </si>
  <si>
    <t>Trimming Potentiometer (Trimpot)</t>
  </si>
  <si>
    <t>RES-09730</t>
  </si>
  <si>
    <t>COM-09806</t>
  </si>
  <si>
    <t>C7, C10</t>
  </si>
  <si>
    <t>R5</t>
  </si>
  <si>
    <t>C8, C11, C12</t>
  </si>
  <si>
    <t>1N4148DO35-7</t>
  </si>
  <si>
    <t>DO35-7</t>
  </si>
  <si>
    <t>D3, D4</t>
  </si>
  <si>
    <t>DIODE</t>
  </si>
  <si>
    <t>1N5222</t>
  </si>
  <si>
    <t>ZENER-DIODEDO34-7</t>
  </si>
  <si>
    <t>DO34Z7</t>
  </si>
  <si>
    <t>D1</t>
  </si>
  <si>
    <t>Z-Diode</t>
  </si>
  <si>
    <t>1k</t>
  </si>
  <si>
    <t>R8, R9</t>
  </si>
  <si>
    <t>R1, R2, R3, R4, R6, R7</t>
  </si>
  <si>
    <t>TO92-EBC</t>
  </si>
  <si>
    <t>T1</t>
  </si>
  <si>
    <t>NPN Transistror</t>
  </si>
  <si>
    <t>60nF</t>
  </si>
  <si>
    <t>C1, C2, C3, C4, C5, C6, C9</t>
  </si>
  <si>
    <t>78L05Z</t>
  </si>
  <si>
    <t>Positive VOLTAGE REGULATOR</t>
  </si>
  <si>
    <t>AUDIO_JACK_3.5MM</t>
  </si>
  <si>
    <t>AUDIO_JACK_3.5MM_PTH</t>
  </si>
  <si>
    <t>AUDIO-JACK</t>
  </si>
  <si>
    <t>J5</t>
  </si>
  <si>
    <t>Audio Jack</t>
  </si>
  <si>
    <t>CONN-08774</t>
  </si>
  <si>
    <t>PRT-08032</t>
  </si>
  <si>
    <t>MCP604P</t>
  </si>
  <si>
    <t>Quad Op Amp 2.7V to 6.0V Single Supply CMOS</t>
  </si>
  <si>
    <t>NPN_HS</t>
  </si>
  <si>
    <t>SK104-PAD</t>
  </si>
  <si>
    <t>KK1</t>
  </si>
  <si>
    <t>HEATSINK manufacturer Fischer/distributor Buerklin</t>
  </si>
  <si>
    <t>Optional</t>
  </si>
  <si>
    <t>D2</t>
  </si>
  <si>
    <t>PNP_HS</t>
  </si>
  <si>
    <t>KK2</t>
  </si>
  <si>
    <t>TIP31</t>
  </si>
  <si>
    <t>TO220V</t>
  </si>
  <si>
    <t>T2</t>
  </si>
  <si>
    <t>TIP32</t>
  </si>
  <si>
    <t>T3</t>
  </si>
  <si>
    <t>PNP Transistror</t>
  </si>
  <si>
    <t>3.50mm (0.141", 1/8", Mini Plug) - Headphone Phone Jack Stereo (3 Conductor, TRS) Connector Solder</t>
  </si>
  <si>
    <t>CP1-3525N-ND</t>
  </si>
  <si>
    <t>SJ1-3525N</t>
  </si>
  <si>
    <t>CF14JT1K00CT-ND</t>
  </si>
  <si>
    <t>CF14JT1K00</t>
  </si>
  <si>
    <t>RES 1K OHM 5% 1/4W AXIAL</t>
  </si>
  <si>
    <t>CF14JT100R</t>
  </si>
  <si>
    <t>CF14JT100RCT-ND</t>
  </si>
  <si>
    <t>100 Ohms ±5% 0.25W, 1/4W Through Hole Resistor Axial Flame Retardant Coating, Safety Carbon Film</t>
  </si>
  <si>
    <t>497-7268-ND</t>
  </si>
  <si>
    <t>L78L05CZ</t>
  </si>
  <si>
    <t>STMicroelectronics</t>
  </si>
  <si>
    <t>Linear Voltage Regulator IC Positive Fixed 1 Output 100mA TO-92-3</t>
  </si>
  <si>
    <t>1N5222B-ND</t>
  </si>
  <si>
    <t>1N5222B</t>
  </si>
  <si>
    <t>onsemi</t>
  </si>
  <si>
    <t>DIODE ZENER 2.5V 500MW DO35</t>
  </si>
  <si>
    <t>1N4148FS-ND</t>
  </si>
  <si>
    <t>Diode Standard 100 V 200mA Through Hole DO-35</t>
  </si>
  <si>
    <t>2368-2N3904-ND</t>
  </si>
  <si>
    <t>NTE Electronics, Inc</t>
  </si>
  <si>
    <t>Bipolar (BJT) Transistor NPN 40 V 200 mA 300MHz 625 mW Through Hole TO-92</t>
  </si>
  <si>
    <t>CT94EW104-ND</t>
  </si>
  <si>
    <t>CT94EW104</t>
  </si>
  <si>
    <t>Nidec Copal Electronics</t>
  </si>
  <si>
    <t>100 kOhms 0.5W, 1/2W PC Pins Through Hole Trimmer Potentiometer Cermet 18.0 Turn Top Adjustment</t>
  </si>
  <si>
    <t>A10755-ND</t>
  </si>
  <si>
    <t>V8508G</t>
  </si>
  <si>
    <t>Assmann WSW Components</t>
  </si>
  <si>
    <t>Heat Sink TO-220 Aluminum 3.0W @ 60°C Board Level</t>
  </si>
  <si>
    <t>497-2615-5-ND</t>
  </si>
  <si>
    <t>TIP31C</t>
  </si>
  <si>
    <t>Bipolar (BJT) Transistor NPN 100 V 3 A - 2 W Through Hole TO-220AB</t>
  </si>
  <si>
    <t>497-2628-5-ND</t>
  </si>
  <si>
    <t>TIP32C</t>
  </si>
  <si>
    <t>Bipolar (BJT) Transistor PNP 100 V 3 A - 2 W Through Hole TO-220AB</t>
  </si>
  <si>
    <t>AE9989-ND</t>
  </si>
  <si>
    <t>A 14-LC-TT</t>
  </si>
  <si>
    <t>14 (2 x 7) Pos DIP, 0.3" (7.62mm) Row Spacing Socket Tin Through Hole</t>
  </si>
  <si>
    <t>2368-CML683M50-ND</t>
  </si>
  <si>
    <t>CML683M50</t>
  </si>
  <si>
    <t>0.068 µF ±20% 50V Ceramic Capacitor Z5U Radial</t>
  </si>
  <si>
    <t>#860010573007</t>
  </si>
  <si>
    <t>EG1903-ND</t>
  </si>
  <si>
    <t>E-Switch</t>
  </si>
  <si>
    <t>EG1218</t>
  </si>
  <si>
    <t>General Purpose Amplifier 4 Circuit - 14-PDIP</t>
  </si>
  <si>
    <t>296-1826-5-ND</t>
  </si>
  <si>
    <t>555 Type, Timer/Oscillator (Single) IC 100kHz 8-PDIP</t>
  </si>
  <si>
    <t>296-9684-5-ND</t>
  </si>
  <si>
    <t>MCP6004-I/P-ND</t>
  </si>
  <si>
    <t>MCP6004-I/P</t>
  </si>
  <si>
    <t>General Purpose Amplifier Circuit Rail-to-Rail 14-PDIP</t>
  </si>
  <si>
    <t>Microchip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</si>
</sst>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ourier New"/>
      <family val="3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NumberFormat="1" applyFont="1" applyFill="1"/>
    <xf numFmtId="8" fontId="3" fillId="0" borderId="0" xfId="0" applyNumberFormat="1" applyFont="1" applyFill="1"/>
    <xf numFmtId="0" fontId="4" fillId="0" borderId="0" xfId="0" applyFont="1" applyAlignment="1">
      <alignment vertical="center"/>
    </xf>
    <xf numFmtId="49" fontId="2" fillId="0" borderId="0" xfId="0" applyNumberFormat="1" applyFont="1" applyFill="1"/>
    <xf numFmtId="49" fontId="3" fillId="0" borderId="0" xfId="0" applyNumberFormat="1" applyFont="1" applyFill="1"/>
    <xf numFmtId="0" fontId="4" fillId="0" borderId="0" xfId="0" applyFont="1" applyFill="1" applyAlignment="1">
      <alignment vertical="center"/>
    </xf>
    <xf numFmtId="0" fontId="0" fillId="0" borderId="0" xfId="0" applyFill="1"/>
    <xf numFmtId="0" fontId="4" fillId="0" borderId="0" xfId="0" applyFont="1"/>
    <xf numFmtId="0" fontId="4" fillId="2" borderId="0" xfId="0" applyFont="1" applyFill="1" applyAlignment="1">
      <alignment vertical="center"/>
    </xf>
    <xf numFmtId="0" fontId="0" fillId="2" borderId="0" xfId="0" applyFill="1"/>
    <xf numFmtId="0" fontId="5" fillId="0" borderId="0" xfId="0" applyFont="1" applyFill="1"/>
    <xf numFmtId="49" fontId="6" fillId="0" borderId="0" xfId="0" applyNumberFormat="1" applyFont="1" applyFill="1"/>
    <xf numFmtId="0" fontId="6" fillId="0" borderId="0" xfId="0" applyFont="1" applyFill="1"/>
    <xf numFmtId="164" fontId="6" fillId="0" borderId="0" xfId="0" applyNumberFormat="1" applyFont="1" applyFill="1"/>
    <xf numFmtId="0" fontId="6" fillId="0" borderId="0" xfId="0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6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&quot;$&quot;#,##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D7E4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M29" totalsRowShown="0" headerRowDxfId="1" dataDxfId="0">
  <autoFilter ref="A2:M29"/>
  <tableColumns count="13">
    <tableColumn id="1" name="Description" dataDxfId="14"/>
    <tableColumn id="2" name="Manf" dataDxfId="13"/>
    <tableColumn id="3" name="Manf Part #" dataDxfId="12"/>
    <tableColumn id="4" name="DigiKey Part #" dataDxfId="11"/>
    <tableColumn id="5" name="Foot" dataDxfId="10"/>
    <tableColumn id="6" name="Unit Cost" dataDxfId="9"/>
    <tableColumn id="7" name="Per Qty" dataDxfId="8"/>
    <tableColumn id="8" name="Per Student" dataDxfId="7"/>
    <tableColumn id="9" name="Bulk" dataDxfId="6"/>
    <tableColumn id="10" name="Qty Need" dataDxfId="5"/>
    <tableColumn id="11" name="Inventory" dataDxfId="4"/>
    <tableColumn id="12" name="Order" dataDxfId="3"/>
    <tableColumn id="14" name="Net Cost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tabSelected="1" zoomScale="160" zoomScaleNormal="160" workbookViewId="0">
      <selection activeCell="C20" sqref="C20"/>
    </sheetView>
  </sheetViews>
  <sheetFormatPr defaultColWidth="9.140625" defaultRowHeight="12.75" x14ac:dyDescent="0.2"/>
  <cols>
    <col min="1" max="1" width="26.140625" style="1" customWidth="1"/>
    <col min="2" max="2" width="18.42578125" style="1" customWidth="1"/>
    <col min="3" max="3" width="19.28515625" style="9" bestFit="1" customWidth="1"/>
    <col min="4" max="4" width="25.42578125" style="1" customWidth="1"/>
    <col min="5" max="5" width="9.140625" style="1"/>
    <col min="6" max="6" width="9.7109375" style="2" customWidth="1"/>
    <col min="7" max="7" width="9.140625" style="1"/>
    <col min="8" max="8" width="11.85546875" style="2" customWidth="1"/>
    <col min="9" max="9" width="9.140625" style="3"/>
    <col min="10" max="10" width="9.85546875" style="1" customWidth="1"/>
    <col min="11" max="11" width="9.7109375" style="1" customWidth="1"/>
    <col min="12" max="12" width="9.140625" style="1"/>
    <col min="13" max="13" width="9.5703125" style="1" bestFit="1" customWidth="1"/>
    <col min="14" max="14" width="9.5703125" style="1" customWidth="1"/>
    <col min="15" max="16384" width="9.140625" style="1"/>
  </cols>
  <sheetData>
    <row r="1" spans="1:15" ht="18" x14ac:dyDescent="0.25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1"/>
    </row>
    <row r="2" spans="1:15" x14ac:dyDescent="0.2">
      <c r="A2" s="1" t="s">
        <v>1</v>
      </c>
      <c r="B2" s="1" t="s">
        <v>5</v>
      </c>
      <c r="C2" s="9" t="s">
        <v>6</v>
      </c>
      <c r="D2" s="1" t="s">
        <v>7</v>
      </c>
      <c r="E2" s="1" t="s">
        <v>2</v>
      </c>
      <c r="F2" s="2" t="s">
        <v>3</v>
      </c>
      <c r="G2" s="1" t="s">
        <v>8</v>
      </c>
      <c r="H2" s="2" t="s">
        <v>15</v>
      </c>
      <c r="I2" s="3" t="s">
        <v>11</v>
      </c>
      <c r="J2" s="1" t="s">
        <v>13</v>
      </c>
      <c r="K2" s="1" t="s">
        <v>12</v>
      </c>
      <c r="L2" s="1" t="s">
        <v>14</v>
      </c>
      <c r="M2" s="1" t="s">
        <v>4</v>
      </c>
    </row>
    <row r="3" spans="1:15" x14ac:dyDescent="0.2">
      <c r="A3" s="4"/>
      <c r="J3" s="4"/>
      <c r="L3" s="4"/>
      <c r="M3" s="2"/>
    </row>
    <row r="4" spans="1:15" s="4" customFormat="1" x14ac:dyDescent="0.2">
      <c r="A4" s="4" t="s">
        <v>147</v>
      </c>
      <c r="B4" s="4" t="s">
        <v>72</v>
      </c>
      <c r="C4" s="9" t="s">
        <v>145</v>
      </c>
      <c r="D4" s="4" t="s">
        <v>146</v>
      </c>
      <c r="F4" s="5">
        <v>0.01</v>
      </c>
      <c r="G4" s="4">
        <v>2</v>
      </c>
      <c r="H4" s="7">
        <f t="shared" ref="H4" si="0">G4*F4</f>
        <v>0.02</v>
      </c>
      <c r="I4" s="6"/>
      <c r="J4" s="4">
        <f>IF(I4&lt;&gt;"",I4,$B$29*G4)</f>
        <v>200</v>
      </c>
      <c r="L4" s="4">
        <f t="shared" ref="L4" si="1">IF(I4&lt;&gt;"",I4,IF(J4-K4&gt;0,J4-K4,0))</f>
        <v>200</v>
      </c>
      <c r="M4" s="2">
        <f t="shared" ref="M4" si="2">F4*L4</f>
        <v>2</v>
      </c>
      <c r="N4" s="2"/>
      <c r="O4" s="2"/>
    </row>
    <row r="5" spans="1:15" s="4" customFormat="1" ht="15" x14ac:dyDescent="0.25">
      <c r="A5" s="12" t="s">
        <v>144</v>
      </c>
      <c r="B5" s="4" t="s">
        <v>72</v>
      </c>
      <c r="C5" s="9" t="s">
        <v>143</v>
      </c>
      <c r="D5" s="1" t="s">
        <v>142</v>
      </c>
      <c r="F5" s="5">
        <v>1.4800000000000001E-2</v>
      </c>
      <c r="G5" s="4">
        <v>1</v>
      </c>
      <c r="H5" s="7">
        <f t="shared" ref="H5:H22" si="3">G5*F5</f>
        <v>1.4800000000000001E-2</v>
      </c>
      <c r="I5" s="6"/>
      <c r="J5" s="4">
        <f>IF(I5&lt;&gt;"",I5,$B$29*G5)</f>
        <v>100</v>
      </c>
      <c r="L5" s="4">
        <f t="shared" ref="L5:L22" si="4">IF(I5&lt;&gt;"",I5,IF(J5-K5&gt;0,J5-K5,0))</f>
        <v>100</v>
      </c>
      <c r="M5" s="2">
        <f t="shared" ref="M5:M22" si="5">F5*L5</f>
        <v>1.48</v>
      </c>
      <c r="N5" s="2"/>
      <c r="O5" s="2"/>
    </row>
    <row r="6" spans="1:15" s="4" customFormat="1" ht="15" x14ac:dyDescent="0.25">
      <c r="A6" s="12" t="s">
        <v>78</v>
      </c>
      <c r="B6" s="4" t="s">
        <v>72</v>
      </c>
      <c r="C6" s="9" t="s">
        <v>77</v>
      </c>
      <c r="D6" s="1" t="s">
        <v>76</v>
      </c>
      <c r="F6" s="5">
        <v>1.4800000000000001E-2</v>
      </c>
      <c r="G6" s="4">
        <v>6</v>
      </c>
      <c r="H6" s="7">
        <f t="shared" si="3"/>
        <v>8.8800000000000004E-2</v>
      </c>
      <c r="I6" s="6"/>
      <c r="J6" s="4">
        <f>IF(I6&lt;&gt;"",I6,$B$29*G6)</f>
        <v>600</v>
      </c>
      <c r="L6" s="4">
        <f t="shared" si="4"/>
        <v>600</v>
      </c>
      <c r="M6" s="2">
        <f t="shared" si="5"/>
        <v>8.8800000000000008</v>
      </c>
      <c r="N6" s="2"/>
      <c r="O6" s="2"/>
    </row>
    <row r="7" spans="1:15" s="4" customFormat="1" ht="15" x14ac:dyDescent="0.25">
      <c r="A7" s="12" t="s">
        <v>75</v>
      </c>
      <c r="B7" s="4" t="s">
        <v>72</v>
      </c>
      <c r="C7" s="9" t="s">
        <v>74</v>
      </c>
      <c r="D7" s="4" t="s">
        <v>73</v>
      </c>
      <c r="F7" s="5">
        <v>1.4800000000000001E-2</v>
      </c>
      <c r="G7" s="4">
        <v>1</v>
      </c>
      <c r="H7" s="7">
        <f t="shared" si="3"/>
        <v>1.4800000000000001E-2</v>
      </c>
      <c r="I7" s="6"/>
      <c r="J7" s="4">
        <f>IF(I7&lt;&gt;"",I7,$B$29*G7)</f>
        <v>100</v>
      </c>
      <c r="L7" s="4">
        <f t="shared" si="4"/>
        <v>100</v>
      </c>
      <c r="M7" s="2">
        <f t="shared" si="5"/>
        <v>1.48</v>
      </c>
      <c r="N7" s="2"/>
      <c r="O7" s="2"/>
    </row>
    <row r="8" spans="1:15" s="4" customFormat="1" x14ac:dyDescent="0.2">
      <c r="A8" s="16" t="s">
        <v>164</v>
      </c>
      <c r="B8" s="4" t="s">
        <v>163</v>
      </c>
      <c r="C8" s="17" t="s">
        <v>162</v>
      </c>
      <c r="D8" s="18" t="s">
        <v>161</v>
      </c>
      <c r="E8" s="18"/>
      <c r="F8" s="19">
        <v>1.55</v>
      </c>
      <c r="G8" s="18">
        <v>2</v>
      </c>
      <c r="H8" s="7">
        <f t="shared" ref="H8" si="6">G8*F8</f>
        <v>3.1</v>
      </c>
      <c r="I8" s="6"/>
      <c r="J8" s="4">
        <f>IF(I8&lt;&gt;"",I8,$B$29*G8)</f>
        <v>200</v>
      </c>
      <c r="L8" s="4">
        <f t="shared" ref="L8" si="7">IF(I8&lt;&gt;"",I8,IF(J8-K8&gt;0,J8-K8,0))</f>
        <v>200</v>
      </c>
      <c r="M8" s="2">
        <f t="shared" ref="M8" si="8">F8*L8</f>
        <v>310</v>
      </c>
      <c r="N8" s="2"/>
      <c r="O8" s="2"/>
    </row>
    <row r="9" spans="1:15" s="4" customFormat="1" x14ac:dyDescent="0.2">
      <c r="C9" s="10"/>
      <c r="E9" s="1"/>
      <c r="F9" s="5"/>
      <c r="H9" s="7"/>
      <c r="I9" s="6"/>
      <c r="M9" s="2"/>
      <c r="N9" s="2"/>
      <c r="O9" s="2"/>
    </row>
    <row r="10" spans="1:15" x14ac:dyDescent="0.2">
      <c r="A10" s="4" t="s">
        <v>67</v>
      </c>
      <c r="B10" s="1" t="s">
        <v>68</v>
      </c>
      <c r="C10" s="9" t="s">
        <v>66</v>
      </c>
      <c r="D10" s="1" t="s">
        <v>79</v>
      </c>
      <c r="F10" s="2">
        <v>0.10100000000000001</v>
      </c>
      <c r="G10" s="1">
        <v>3</v>
      </c>
      <c r="H10" s="7">
        <f t="shared" si="3"/>
        <v>0.30300000000000005</v>
      </c>
      <c r="J10" s="4">
        <f>IF(I10&lt;&gt;"",I10,$B$29*G10)</f>
        <v>300</v>
      </c>
      <c r="K10" s="4"/>
      <c r="L10" s="4">
        <f t="shared" si="4"/>
        <v>300</v>
      </c>
      <c r="M10" s="2">
        <f t="shared" si="5"/>
        <v>30.3</v>
      </c>
      <c r="N10" s="2"/>
    </row>
    <row r="11" spans="1:15" x14ac:dyDescent="0.2">
      <c r="A11" s="1" t="s">
        <v>71</v>
      </c>
      <c r="B11" s="1" t="s">
        <v>70</v>
      </c>
      <c r="C11" s="3" t="s">
        <v>181</v>
      </c>
      <c r="D11" s="1" t="s">
        <v>69</v>
      </c>
      <c r="F11" s="2">
        <v>0.10299999999999999</v>
      </c>
      <c r="G11" s="1">
        <v>3</v>
      </c>
      <c r="H11" s="7">
        <f t="shared" si="3"/>
        <v>0.309</v>
      </c>
      <c r="J11" s="4">
        <f>IF(I11&lt;&gt;"",I11,$B$29*G11)</f>
        <v>300</v>
      </c>
      <c r="K11" s="4"/>
      <c r="L11" s="4">
        <f t="shared" si="4"/>
        <v>300</v>
      </c>
      <c r="M11" s="2">
        <f t="shared" si="5"/>
        <v>30.9</v>
      </c>
      <c r="N11" s="2"/>
    </row>
    <row r="12" spans="1:15" x14ac:dyDescent="0.2">
      <c r="A12" s="16" t="s">
        <v>180</v>
      </c>
      <c r="B12" s="1" t="s">
        <v>159</v>
      </c>
      <c r="C12" s="17" t="s">
        <v>179</v>
      </c>
      <c r="D12" s="18" t="s">
        <v>178</v>
      </c>
      <c r="E12" s="18"/>
      <c r="F12" s="19">
        <v>0.126</v>
      </c>
      <c r="G12" s="18">
        <v>7</v>
      </c>
      <c r="H12" s="7">
        <f t="shared" ref="H12" si="9">G12*F12</f>
        <v>0.88200000000000001</v>
      </c>
      <c r="J12" s="4">
        <f>IF(I12&lt;&gt;"",I12,$B$29*G12)</f>
        <v>700</v>
      </c>
      <c r="K12" s="4"/>
      <c r="L12" s="4">
        <f t="shared" ref="L12" si="10">IF(I12&lt;&gt;"",I12,IF(J12-K12&gt;0,J12-K12,0))</f>
        <v>700</v>
      </c>
      <c r="M12" s="2">
        <f t="shared" ref="M12" si="11">F12*L12</f>
        <v>88.2</v>
      </c>
      <c r="N12" s="2"/>
    </row>
    <row r="13" spans="1:15" x14ac:dyDescent="0.2">
      <c r="A13" s="4"/>
      <c r="B13" s="4"/>
      <c r="E13" s="4"/>
      <c r="F13" s="5"/>
      <c r="G13" s="4"/>
      <c r="H13" s="7"/>
      <c r="I13" s="6"/>
      <c r="J13" s="4"/>
      <c r="K13" s="4"/>
      <c r="L13" s="4"/>
      <c r="M13" s="2"/>
      <c r="N13" s="2"/>
      <c r="O13" s="2"/>
    </row>
    <row r="14" spans="1:15" s="4" customFormat="1" x14ac:dyDescent="0.2">
      <c r="A14" s="4" t="s">
        <v>62</v>
      </c>
      <c r="B14" s="4" t="s">
        <v>63</v>
      </c>
      <c r="C14" s="10" t="s">
        <v>64</v>
      </c>
      <c r="D14" s="4" t="s">
        <v>65</v>
      </c>
      <c r="F14" s="5">
        <v>0.43</v>
      </c>
      <c r="G14" s="4">
        <v>1</v>
      </c>
      <c r="H14" s="7">
        <f t="shared" si="3"/>
        <v>0.43</v>
      </c>
      <c r="I14" s="6"/>
      <c r="J14" s="4">
        <f>IF(I14&lt;&gt;"",I14,$B$29*G14)</f>
        <v>100</v>
      </c>
      <c r="L14" s="4">
        <f t="shared" si="4"/>
        <v>100</v>
      </c>
      <c r="M14" s="2">
        <f t="shared" si="5"/>
        <v>43</v>
      </c>
      <c r="N14" s="2"/>
      <c r="O14" s="2"/>
    </row>
    <row r="15" spans="1:15" s="4" customFormat="1" x14ac:dyDescent="0.2">
      <c r="A15" s="4" t="s">
        <v>83</v>
      </c>
      <c r="B15" s="4" t="s">
        <v>183</v>
      </c>
      <c r="C15" s="9" t="s">
        <v>184</v>
      </c>
      <c r="D15" s="1" t="s">
        <v>182</v>
      </c>
      <c r="F15" s="5">
        <v>0.68200000000000005</v>
      </c>
      <c r="G15" s="4">
        <v>1</v>
      </c>
      <c r="H15" s="7">
        <f t="shared" si="3"/>
        <v>0.68200000000000005</v>
      </c>
      <c r="I15" s="6"/>
      <c r="J15" s="4">
        <f>IF(I15&lt;&gt;"",I15,$B$29*G15)</f>
        <v>100</v>
      </c>
      <c r="L15" s="4">
        <f t="shared" si="4"/>
        <v>100</v>
      </c>
      <c r="M15" s="2">
        <f t="shared" si="5"/>
        <v>68.2</v>
      </c>
      <c r="N15" s="2"/>
      <c r="O15" s="2"/>
    </row>
    <row r="16" spans="1:15" s="4" customFormat="1" x14ac:dyDescent="0.2">
      <c r="A16" s="4" t="s">
        <v>139</v>
      </c>
      <c r="B16" s="4" t="s">
        <v>63</v>
      </c>
      <c r="C16" s="9" t="s">
        <v>141</v>
      </c>
      <c r="D16" s="1" t="s">
        <v>140</v>
      </c>
      <c r="E16" s="1"/>
      <c r="F16" s="2">
        <v>0.76</v>
      </c>
      <c r="G16" s="1">
        <v>1</v>
      </c>
      <c r="H16" s="7">
        <f t="shared" ref="H16" si="12">G16*F16</f>
        <v>0.76</v>
      </c>
      <c r="I16" s="6"/>
      <c r="J16" s="4">
        <f>IF(I16&lt;&gt;"",I16,$B$29*G16)</f>
        <v>100</v>
      </c>
      <c r="L16" s="4">
        <f t="shared" ref="L16" si="13">IF(I16&lt;&gt;"",I16,IF(J16-K16&gt;0,J16-K16,0))</f>
        <v>100</v>
      </c>
      <c r="M16" s="2">
        <f t="shared" ref="M16" si="14">F16*L16</f>
        <v>76</v>
      </c>
      <c r="N16" s="2"/>
      <c r="O16" s="2"/>
    </row>
    <row r="17" spans="1:16" s="4" customFormat="1" x14ac:dyDescent="0.2">
      <c r="A17" s="16" t="s">
        <v>168</v>
      </c>
      <c r="B17" s="4" t="s">
        <v>167</v>
      </c>
      <c r="C17" s="17" t="s">
        <v>166</v>
      </c>
      <c r="D17" s="18" t="s">
        <v>165</v>
      </c>
      <c r="E17" s="18"/>
      <c r="F17" s="19">
        <v>0.31</v>
      </c>
      <c r="G17" s="18">
        <v>2</v>
      </c>
      <c r="H17" s="7">
        <f t="shared" ref="H17" si="15">G17*F17</f>
        <v>0.62</v>
      </c>
      <c r="I17" s="6"/>
      <c r="J17" s="4">
        <f>IF(I17&lt;&gt;"",I17,$B$29*G17)</f>
        <v>200</v>
      </c>
      <c r="L17" s="4">
        <f t="shared" ref="L17" si="16">IF(I17&lt;&gt;"",I17,IF(J17-K17&gt;0,J17-K17,0))</f>
        <v>200</v>
      </c>
      <c r="M17" s="2">
        <f t="shared" ref="M17" si="17">F17*L17</f>
        <v>62</v>
      </c>
      <c r="N17" s="2"/>
      <c r="O17" s="2"/>
    </row>
    <row r="18" spans="1:16" s="4" customFormat="1" x14ac:dyDescent="0.2">
      <c r="A18" s="16" t="s">
        <v>177</v>
      </c>
      <c r="B18" s="4" t="s">
        <v>167</v>
      </c>
      <c r="C18" s="17" t="s">
        <v>176</v>
      </c>
      <c r="D18" s="18" t="s">
        <v>175</v>
      </c>
      <c r="E18" s="18"/>
      <c r="F18" s="19">
        <v>0.23</v>
      </c>
      <c r="G18" s="18">
        <v>1</v>
      </c>
      <c r="H18" s="7">
        <f t="shared" ref="H18" si="18">G18*F18</f>
        <v>0.23</v>
      </c>
      <c r="I18" s="6"/>
      <c r="J18" s="4">
        <f>IF(I18&lt;&gt;"",I18,$B$29*G18)</f>
        <v>100</v>
      </c>
      <c r="L18" s="4">
        <f t="shared" ref="L18" si="19">IF(I18&lt;&gt;"",I18,IF(J18-K18&gt;0,J18-K18,0))</f>
        <v>100</v>
      </c>
      <c r="M18" s="2">
        <f t="shared" ref="M18" si="20">F18*L18</f>
        <v>23</v>
      </c>
      <c r="N18" s="2"/>
      <c r="O18" s="2"/>
    </row>
    <row r="19" spans="1:16" s="4" customFormat="1" x14ac:dyDescent="0.2">
      <c r="A19" s="16"/>
      <c r="C19" s="17"/>
      <c r="D19" s="18"/>
      <c r="E19" s="18"/>
      <c r="F19" s="19"/>
      <c r="G19" s="18"/>
      <c r="H19" s="19"/>
      <c r="I19" s="20"/>
      <c r="J19" s="16"/>
      <c r="K19" s="18"/>
      <c r="L19" s="16"/>
      <c r="M19" s="19"/>
      <c r="N19" s="2"/>
      <c r="O19" s="2"/>
    </row>
    <row r="20" spans="1:16" s="4" customFormat="1" x14ac:dyDescent="0.2">
      <c r="A20" s="4" t="s">
        <v>157</v>
      </c>
      <c r="B20" s="4" t="s">
        <v>154</v>
      </c>
      <c r="C20" s="9" t="s">
        <v>55</v>
      </c>
      <c r="D20" s="1" t="s">
        <v>156</v>
      </c>
      <c r="E20" s="1"/>
      <c r="F20" s="2">
        <v>0.1</v>
      </c>
      <c r="G20" s="1">
        <v>2</v>
      </c>
      <c r="H20" s="7">
        <f t="shared" si="3"/>
        <v>0.2</v>
      </c>
      <c r="I20" s="3"/>
      <c r="J20" s="4">
        <f t="shared" ref="J20:J26" si="21">IF(I20&lt;&gt;"",I20,$B$29*G20)</f>
        <v>200</v>
      </c>
      <c r="K20" s="1"/>
      <c r="L20" s="4">
        <f t="shared" ref="L20:L21" si="22">IF(I20&lt;&gt;"",I20,IF(J20-K20&gt;0,J20-K20,0))</f>
        <v>200</v>
      </c>
      <c r="M20" s="2">
        <f t="shared" ref="M20:M21" si="23">F20*L20</f>
        <v>20</v>
      </c>
      <c r="N20" s="2"/>
      <c r="O20" s="2"/>
    </row>
    <row r="21" spans="1:16" s="4" customFormat="1" x14ac:dyDescent="0.2">
      <c r="A21" s="4" t="s">
        <v>155</v>
      </c>
      <c r="B21" s="4" t="s">
        <v>154</v>
      </c>
      <c r="C21" s="9" t="s">
        <v>153</v>
      </c>
      <c r="D21" s="1" t="s">
        <v>152</v>
      </c>
      <c r="E21" s="1"/>
      <c r="F21" s="2">
        <v>0.16</v>
      </c>
      <c r="G21" s="1">
        <v>1</v>
      </c>
      <c r="H21" s="7">
        <f t="shared" si="3"/>
        <v>0.16</v>
      </c>
      <c r="I21" s="3"/>
      <c r="J21" s="4">
        <f t="shared" si="21"/>
        <v>100</v>
      </c>
      <c r="K21" s="1"/>
      <c r="L21" s="4">
        <f t="shared" si="22"/>
        <v>100</v>
      </c>
      <c r="M21" s="2">
        <f t="shared" si="23"/>
        <v>16</v>
      </c>
      <c r="N21" s="2"/>
      <c r="O21" s="2"/>
    </row>
    <row r="22" spans="1:16" s="4" customFormat="1" x14ac:dyDescent="0.2">
      <c r="A22" s="4" t="s">
        <v>82</v>
      </c>
      <c r="B22" s="4" t="s">
        <v>70</v>
      </c>
      <c r="C22" s="9" t="s">
        <v>81</v>
      </c>
      <c r="D22" s="1" t="s">
        <v>80</v>
      </c>
      <c r="E22" s="1"/>
      <c r="F22" s="2">
        <v>0.19800000000000001</v>
      </c>
      <c r="G22" s="1">
        <v>1</v>
      </c>
      <c r="H22" s="7">
        <f t="shared" si="3"/>
        <v>0.19800000000000001</v>
      </c>
      <c r="I22" s="3"/>
      <c r="J22" s="4">
        <f t="shared" si="21"/>
        <v>100</v>
      </c>
      <c r="K22" s="1"/>
      <c r="L22" s="4">
        <f t="shared" si="4"/>
        <v>100</v>
      </c>
      <c r="M22" s="2">
        <f t="shared" si="5"/>
        <v>19.8</v>
      </c>
      <c r="N22" s="2"/>
      <c r="O22" s="2"/>
    </row>
    <row r="23" spans="1:16" s="4" customFormat="1" x14ac:dyDescent="0.2">
      <c r="A23" s="16" t="s">
        <v>151</v>
      </c>
      <c r="B23" s="4" t="s">
        <v>150</v>
      </c>
      <c r="C23" s="17" t="s">
        <v>149</v>
      </c>
      <c r="D23" s="18" t="s">
        <v>148</v>
      </c>
      <c r="E23" s="18"/>
      <c r="F23" s="19">
        <v>0.51</v>
      </c>
      <c r="G23" s="18">
        <v>1</v>
      </c>
      <c r="H23" s="7">
        <f t="shared" ref="H23:H24" si="24">G23*F23</f>
        <v>0.51</v>
      </c>
      <c r="I23" s="3"/>
      <c r="J23" s="4">
        <f t="shared" si="21"/>
        <v>100</v>
      </c>
      <c r="K23" s="1"/>
      <c r="L23" s="4">
        <f t="shared" ref="L23:L24" si="25">IF(I23&lt;&gt;"",I23,IF(J23-K23&gt;0,J23-K23,0))</f>
        <v>100</v>
      </c>
      <c r="M23" s="2">
        <f t="shared" ref="M23:M24" si="26">F23*L23</f>
        <v>51</v>
      </c>
      <c r="N23" s="2"/>
      <c r="O23" s="2"/>
    </row>
    <row r="24" spans="1:16" s="4" customFormat="1" x14ac:dyDescent="0.2">
      <c r="A24" s="16" t="s">
        <v>160</v>
      </c>
      <c r="B24" s="4" t="s">
        <v>159</v>
      </c>
      <c r="C24" s="17" t="s">
        <v>57</v>
      </c>
      <c r="D24" s="18" t="s">
        <v>158</v>
      </c>
      <c r="E24" s="18"/>
      <c r="F24" s="19">
        <v>0.108</v>
      </c>
      <c r="G24" s="18">
        <v>1</v>
      </c>
      <c r="H24" s="7">
        <f t="shared" si="24"/>
        <v>0.108</v>
      </c>
      <c r="I24" s="3"/>
      <c r="J24" s="4">
        <f t="shared" si="21"/>
        <v>100</v>
      </c>
      <c r="K24" s="1"/>
      <c r="L24" s="4">
        <f t="shared" si="25"/>
        <v>100</v>
      </c>
      <c r="M24" s="2">
        <f t="shared" si="26"/>
        <v>10.8</v>
      </c>
      <c r="N24" s="2"/>
      <c r="O24" s="2"/>
    </row>
    <row r="25" spans="1:16" s="4" customFormat="1" x14ac:dyDescent="0.2">
      <c r="A25" s="16" t="s">
        <v>171</v>
      </c>
      <c r="B25" s="4" t="s">
        <v>150</v>
      </c>
      <c r="C25" s="17" t="s">
        <v>170</v>
      </c>
      <c r="D25" s="18" t="s">
        <v>169</v>
      </c>
      <c r="E25" s="18"/>
      <c r="F25" s="19">
        <v>0.6</v>
      </c>
      <c r="G25" s="18">
        <v>1</v>
      </c>
      <c r="H25" s="7">
        <f t="shared" ref="H25:H26" si="27">G25*F25</f>
        <v>0.6</v>
      </c>
      <c r="I25" s="3"/>
      <c r="J25" s="4">
        <f t="shared" si="21"/>
        <v>100</v>
      </c>
      <c r="K25" s="1"/>
      <c r="L25" s="4">
        <f t="shared" ref="L25:L26" si="28">IF(I25&lt;&gt;"",I25,IF(J25-K25&gt;0,J25-K25,0))</f>
        <v>100</v>
      </c>
      <c r="M25" s="2">
        <f t="shared" ref="M25:M26" si="29">F25*L25</f>
        <v>60</v>
      </c>
      <c r="N25" s="2"/>
      <c r="O25" s="2"/>
    </row>
    <row r="26" spans="1:16" s="4" customFormat="1" x14ac:dyDescent="0.2">
      <c r="A26" s="16" t="s">
        <v>174</v>
      </c>
      <c r="B26" s="4" t="s">
        <v>150</v>
      </c>
      <c r="C26" s="17" t="s">
        <v>173</v>
      </c>
      <c r="D26" s="18" t="s">
        <v>172</v>
      </c>
      <c r="E26" s="18"/>
      <c r="F26" s="19">
        <v>0.6</v>
      </c>
      <c r="G26" s="18">
        <v>1</v>
      </c>
      <c r="H26" s="7">
        <f t="shared" si="27"/>
        <v>0.6</v>
      </c>
      <c r="I26" s="3"/>
      <c r="J26" s="4">
        <f t="shared" si="21"/>
        <v>100</v>
      </c>
      <c r="K26" s="1"/>
      <c r="L26" s="4">
        <f t="shared" si="28"/>
        <v>100</v>
      </c>
      <c r="M26" s="2">
        <f t="shared" si="29"/>
        <v>60</v>
      </c>
      <c r="N26" s="2"/>
      <c r="O26" s="2"/>
    </row>
    <row r="27" spans="1:16" s="4" customFormat="1" x14ac:dyDescent="0.2">
      <c r="A27" s="16" t="s">
        <v>191</v>
      </c>
      <c r="B27" s="4" t="s">
        <v>192</v>
      </c>
      <c r="C27" s="17" t="s">
        <v>190</v>
      </c>
      <c r="D27" s="18" t="s">
        <v>189</v>
      </c>
      <c r="E27" s="18"/>
      <c r="F27" s="19">
        <v>0.51</v>
      </c>
      <c r="G27" s="18">
        <v>1</v>
      </c>
      <c r="H27" s="7">
        <f t="shared" ref="H27" si="30">G27*F27</f>
        <v>0.51</v>
      </c>
      <c r="I27" s="3"/>
      <c r="J27" s="4">
        <f t="shared" ref="J27" si="31">IF(I27&lt;&gt;"",I27,$B$29*G27)</f>
        <v>100</v>
      </c>
      <c r="K27" s="1"/>
      <c r="L27" s="4">
        <f t="shared" ref="L27" si="32">IF(I27&lt;&gt;"",I27,IF(J27-K27&gt;0,J27-K27,0))</f>
        <v>100</v>
      </c>
      <c r="M27" s="2">
        <f t="shared" ref="M27" si="33">F27*L27</f>
        <v>51</v>
      </c>
      <c r="N27" s="2"/>
      <c r="O27" s="2"/>
    </row>
    <row r="28" spans="1:16" x14ac:dyDescent="0.2">
      <c r="J28" s="4"/>
      <c r="K28" s="4"/>
      <c r="L28" s="4"/>
    </row>
    <row r="29" spans="1:16" x14ac:dyDescent="0.2">
      <c r="A29" s="1" t="s">
        <v>16</v>
      </c>
      <c r="B29" s="1">
        <v>100</v>
      </c>
      <c r="D29" s="1" t="str">
        <f>"There are "&amp;COUNTA(D4:D27) &amp; " Digikey items."</f>
        <v>There are 21 Digikey items.</v>
      </c>
      <c r="H29" s="2">
        <f>SUM(H5:H27)</f>
        <v>10.320400000000001</v>
      </c>
      <c r="I29" s="2"/>
      <c r="J29" s="4"/>
      <c r="L29" s="4"/>
      <c r="M29" s="2">
        <f>SUM(M4:M27)</f>
        <v>1034.04</v>
      </c>
      <c r="N29" s="2"/>
      <c r="P29" s="2"/>
    </row>
    <row r="31" spans="1:16" x14ac:dyDescent="0.2">
      <c r="A31" s="4"/>
      <c r="B31" s="4"/>
    </row>
  </sheetData>
  <mergeCells count="1">
    <mergeCell ref="A1:M1"/>
  </mergeCells>
  <conditionalFormatting sqref="B29 A3:A29">
    <cfRule type="containsText" dxfId="15" priority="3" operator="containsText" text="DONE">
      <formula>NOT(ISERROR(SEARCH("DONE",A3)))</formula>
    </cfRule>
  </conditionalFormatting>
  <printOptions headings="1"/>
  <pageMargins left="0.7" right="0.7" top="0.75" bottom="0.75" header="0.3" footer="0.3"/>
  <pageSetup scale="74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0" zoomScale="130" zoomScaleNormal="130" workbookViewId="0">
      <selection activeCell="A29" sqref="A29:B33"/>
    </sheetView>
  </sheetViews>
  <sheetFormatPr defaultRowHeight="15" x14ac:dyDescent="0.25"/>
  <cols>
    <col min="1" max="1" width="71.28515625" style="12" bestFit="1" customWidth="1"/>
    <col min="2" max="2" width="22.5703125" style="12" customWidth="1"/>
    <col min="3" max="3" width="29.140625" style="12" bestFit="1" customWidth="1"/>
    <col min="4" max="4" width="30.140625" style="12" bestFit="1" customWidth="1"/>
    <col min="5" max="5" width="51.140625" style="12" bestFit="1" customWidth="1"/>
    <col min="6" max="16384" width="9.140625" style="12"/>
  </cols>
  <sheetData>
    <row r="1" spans="1:15" x14ac:dyDescent="0.25">
      <c r="A1" s="8" t="s">
        <v>0</v>
      </c>
      <c r="B1" s="12" t="s">
        <v>17</v>
      </c>
      <c r="C1" s="12" t="s">
        <v>18</v>
      </c>
      <c r="D1" s="12" t="s">
        <v>19</v>
      </c>
      <c r="E1" s="12" t="s">
        <v>10</v>
      </c>
      <c r="F1" s="12" t="s">
        <v>1</v>
      </c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24</v>
      </c>
      <c r="L1" s="12" t="s">
        <v>84</v>
      </c>
      <c r="M1" s="12" t="s">
        <v>25</v>
      </c>
      <c r="N1" s="12" t="s">
        <v>26</v>
      </c>
      <c r="O1" s="12" t="s">
        <v>27</v>
      </c>
    </row>
    <row r="2" spans="1:15" s="15" customFormat="1" x14ac:dyDescent="0.25">
      <c r="A2" s="14">
        <v>1</v>
      </c>
      <c r="C2" s="15" t="s">
        <v>28</v>
      </c>
      <c r="D2" s="15" t="s">
        <v>29</v>
      </c>
      <c r="E2" s="15" t="s">
        <v>85</v>
      </c>
      <c r="F2" s="15" t="s">
        <v>31</v>
      </c>
      <c r="I2" s="15" t="s">
        <v>32</v>
      </c>
      <c r="J2" s="15" t="s">
        <v>32</v>
      </c>
    </row>
    <row r="3" spans="1:15" s="15" customFormat="1" x14ac:dyDescent="0.25">
      <c r="A3" s="14">
        <v>1</v>
      </c>
      <c r="C3" s="15" t="s">
        <v>33</v>
      </c>
      <c r="D3" s="15" t="s">
        <v>33</v>
      </c>
      <c r="E3" s="15" t="s">
        <v>30</v>
      </c>
      <c r="F3" s="15" t="s">
        <v>34</v>
      </c>
    </row>
    <row r="4" spans="1:15" s="15" customFormat="1" x14ac:dyDescent="0.25">
      <c r="A4" s="14">
        <v>1</v>
      </c>
      <c r="C4" s="15" t="s">
        <v>35</v>
      </c>
      <c r="D4" s="15" t="s">
        <v>36</v>
      </c>
      <c r="E4" s="15" t="s">
        <v>86</v>
      </c>
      <c r="F4" s="15" t="s">
        <v>37</v>
      </c>
      <c r="K4" s="15" t="s">
        <v>38</v>
      </c>
      <c r="M4" s="15" t="s">
        <v>39</v>
      </c>
    </row>
    <row r="5" spans="1:15" s="15" customFormat="1" x14ac:dyDescent="0.25">
      <c r="A5" s="14">
        <v>1</v>
      </c>
      <c r="B5" s="15">
        <v>100</v>
      </c>
      <c r="C5" s="15" t="s">
        <v>45</v>
      </c>
      <c r="D5" s="15" t="s">
        <v>46</v>
      </c>
      <c r="E5" s="15" t="s">
        <v>87</v>
      </c>
      <c r="F5" s="15" t="s">
        <v>47</v>
      </c>
      <c r="K5" s="15" t="s">
        <v>48</v>
      </c>
      <c r="O5" s="15" t="s">
        <v>48</v>
      </c>
    </row>
    <row r="6" spans="1:15" s="15" customFormat="1" x14ac:dyDescent="0.25">
      <c r="A6" s="14">
        <v>2</v>
      </c>
      <c r="B6" s="15" t="s">
        <v>44</v>
      </c>
      <c r="C6" s="15" t="s">
        <v>88</v>
      </c>
      <c r="D6" s="15" t="s">
        <v>89</v>
      </c>
      <c r="E6" s="15" t="s">
        <v>90</v>
      </c>
      <c r="F6" s="15" t="s">
        <v>91</v>
      </c>
      <c r="K6" s="15" t="s">
        <v>92</v>
      </c>
      <c r="M6" s="15" t="s">
        <v>93</v>
      </c>
      <c r="O6" s="15" t="s">
        <v>53</v>
      </c>
    </row>
    <row r="7" spans="1:15" s="15" customFormat="1" x14ac:dyDescent="0.25">
      <c r="A7" s="14">
        <v>2</v>
      </c>
      <c r="B7" s="15" t="s">
        <v>49</v>
      </c>
      <c r="C7" s="15" t="s">
        <v>50</v>
      </c>
      <c r="D7" s="15" t="s">
        <v>51</v>
      </c>
      <c r="E7" s="15" t="s">
        <v>94</v>
      </c>
      <c r="F7" s="15" t="s">
        <v>52</v>
      </c>
      <c r="N7" s="15" t="s">
        <v>43</v>
      </c>
    </row>
    <row r="8" spans="1:15" s="15" customFormat="1" x14ac:dyDescent="0.25">
      <c r="A8" s="14">
        <v>1</v>
      </c>
      <c r="B8" s="15" t="s">
        <v>53</v>
      </c>
      <c r="C8" s="15" t="s">
        <v>45</v>
      </c>
      <c r="D8" s="15" t="s">
        <v>46</v>
      </c>
      <c r="E8" s="15" t="s">
        <v>95</v>
      </c>
      <c r="F8" s="15" t="s">
        <v>47</v>
      </c>
      <c r="K8" s="15" t="s">
        <v>48</v>
      </c>
      <c r="O8" s="15" t="s">
        <v>48</v>
      </c>
    </row>
    <row r="9" spans="1:15" s="15" customFormat="1" x14ac:dyDescent="0.25">
      <c r="A9" s="14">
        <v>3</v>
      </c>
      <c r="B9" s="15" t="s">
        <v>54</v>
      </c>
      <c r="C9" s="15" t="s">
        <v>40</v>
      </c>
      <c r="D9" s="15" t="s">
        <v>41</v>
      </c>
      <c r="E9" s="15" t="s">
        <v>96</v>
      </c>
      <c r="F9" s="15" t="s">
        <v>42</v>
      </c>
      <c r="N9" s="15" t="s">
        <v>43</v>
      </c>
    </row>
    <row r="10" spans="1:15" s="15" customFormat="1" x14ac:dyDescent="0.25">
      <c r="A10" s="14">
        <v>2</v>
      </c>
      <c r="B10" s="15" t="s">
        <v>55</v>
      </c>
      <c r="C10" s="15" t="s">
        <v>97</v>
      </c>
      <c r="D10" s="15" t="s">
        <v>98</v>
      </c>
      <c r="E10" s="15" t="s">
        <v>99</v>
      </c>
      <c r="F10" s="15" t="s">
        <v>100</v>
      </c>
    </row>
    <row r="11" spans="1:15" s="15" customFormat="1" x14ac:dyDescent="0.25">
      <c r="A11" s="14">
        <v>1</v>
      </c>
      <c r="B11" s="15" t="s">
        <v>101</v>
      </c>
      <c r="C11" s="15" t="s">
        <v>102</v>
      </c>
      <c r="D11" s="15" t="s">
        <v>103</v>
      </c>
      <c r="E11" s="15" t="s">
        <v>104</v>
      </c>
      <c r="F11" s="15" t="s">
        <v>105</v>
      </c>
    </row>
    <row r="12" spans="1:15" s="15" customFormat="1" x14ac:dyDescent="0.25">
      <c r="A12" s="14">
        <v>2</v>
      </c>
      <c r="B12" s="15" t="s">
        <v>106</v>
      </c>
      <c r="C12" s="15" t="s">
        <v>45</v>
      </c>
      <c r="D12" s="15" t="s">
        <v>46</v>
      </c>
      <c r="E12" s="15" t="s">
        <v>107</v>
      </c>
      <c r="F12" s="15" t="s">
        <v>47</v>
      </c>
      <c r="K12" s="15" t="s">
        <v>48</v>
      </c>
      <c r="O12" s="15" t="s">
        <v>48</v>
      </c>
    </row>
    <row r="13" spans="1:15" s="15" customFormat="1" x14ac:dyDescent="0.25">
      <c r="A13" s="14">
        <v>6</v>
      </c>
      <c r="B13" s="15" t="s">
        <v>56</v>
      </c>
      <c r="C13" s="15" t="s">
        <v>45</v>
      </c>
      <c r="D13" s="15" t="s">
        <v>46</v>
      </c>
      <c r="E13" s="15" t="s">
        <v>108</v>
      </c>
      <c r="F13" s="15" t="s">
        <v>47</v>
      </c>
      <c r="K13" s="15" t="s">
        <v>48</v>
      </c>
      <c r="O13" s="15" t="s">
        <v>48</v>
      </c>
    </row>
    <row r="14" spans="1:15" s="15" customFormat="1" x14ac:dyDescent="0.25">
      <c r="A14" s="14">
        <v>1</v>
      </c>
      <c r="B14" s="15" t="s">
        <v>57</v>
      </c>
      <c r="C14" s="15" t="e">
        <f>-NPN-TO89-EBC</f>
        <v>#NAME?</v>
      </c>
      <c r="D14" s="15" t="s">
        <v>109</v>
      </c>
      <c r="E14" s="15" t="s">
        <v>110</v>
      </c>
      <c r="F14" s="15" t="s">
        <v>111</v>
      </c>
    </row>
    <row r="15" spans="1:15" s="15" customFormat="1" x14ac:dyDescent="0.25">
      <c r="A15" s="14">
        <v>7</v>
      </c>
      <c r="B15" s="15" t="s">
        <v>112</v>
      </c>
      <c r="C15" s="15" t="s">
        <v>40</v>
      </c>
      <c r="D15" s="15" t="s">
        <v>41</v>
      </c>
      <c r="E15" s="15" t="s">
        <v>113</v>
      </c>
      <c r="F15" s="15" t="s">
        <v>42</v>
      </c>
      <c r="N15" s="15" t="s">
        <v>43</v>
      </c>
    </row>
    <row r="16" spans="1:15" s="15" customFormat="1" x14ac:dyDescent="0.25">
      <c r="A16" s="14">
        <v>1</v>
      </c>
      <c r="B16" s="15" t="s">
        <v>114</v>
      </c>
      <c r="C16" s="15" t="s">
        <v>114</v>
      </c>
      <c r="D16" s="15" t="s">
        <v>58</v>
      </c>
      <c r="E16" s="15" t="s">
        <v>61</v>
      </c>
      <c r="F16" s="15" t="s">
        <v>115</v>
      </c>
    </row>
    <row r="17" spans="1:12" s="15" customFormat="1" x14ac:dyDescent="0.25">
      <c r="A17" s="14">
        <v>1</v>
      </c>
      <c r="B17" s="15" t="s">
        <v>116</v>
      </c>
      <c r="C17" s="15" t="s">
        <v>117</v>
      </c>
      <c r="D17" s="15" t="s">
        <v>118</v>
      </c>
      <c r="E17" s="15" t="s">
        <v>119</v>
      </c>
      <c r="F17" s="15" t="s">
        <v>120</v>
      </c>
      <c r="K17" s="15" t="s">
        <v>121</v>
      </c>
      <c r="L17" s="15" t="s">
        <v>122</v>
      </c>
    </row>
    <row r="18" spans="1:12" x14ac:dyDescent="0.25">
      <c r="A18" s="8">
        <v>1</v>
      </c>
      <c r="B18" s="12" t="s">
        <v>123</v>
      </c>
      <c r="C18" s="12" t="s">
        <v>123</v>
      </c>
      <c r="D18" s="12" t="s">
        <v>60</v>
      </c>
      <c r="E18" s="12" t="s">
        <v>59</v>
      </c>
      <c r="F18" s="12" t="s">
        <v>124</v>
      </c>
    </row>
    <row r="19" spans="1:12" s="15" customFormat="1" x14ac:dyDescent="0.25">
      <c r="A19" s="14">
        <v>1</v>
      </c>
      <c r="B19" s="15" t="s">
        <v>125</v>
      </c>
      <c r="C19" s="15" t="s">
        <v>126</v>
      </c>
      <c r="D19" s="15" t="s">
        <v>126</v>
      </c>
      <c r="E19" s="15" t="s">
        <v>127</v>
      </c>
      <c r="F19" s="15" t="s">
        <v>128</v>
      </c>
    </row>
    <row r="20" spans="1:12" s="15" customFormat="1" x14ac:dyDescent="0.25">
      <c r="A20" s="14">
        <v>1</v>
      </c>
      <c r="B20" s="15" t="s">
        <v>129</v>
      </c>
      <c r="C20" s="15" t="s">
        <v>97</v>
      </c>
      <c r="D20" s="15" t="s">
        <v>98</v>
      </c>
      <c r="E20" s="15" t="s">
        <v>130</v>
      </c>
      <c r="F20" s="15" t="s">
        <v>100</v>
      </c>
    </row>
    <row r="21" spans="1:12" s="15" customFormat="1" x14ac:dyDescent="0.25">
      <c r="A21" s="14">
        <v>1</v>
      </c>
      <c r="B21" s="15" t="s">
        <v>131</v>
      </c>
      <c r="C21" s="15" t="s">
        <v>126</v>
      </c>
      <c r="D21" s="15" t="s">
        <v>126</v>
      </c>
      <c r="E21" s="15" t="s">
        <v>132</v>
      </c>
      <c r="F21" s="15" t="s">
        <v>128</v>
      </c>
    </row>
    <row r="22" spans="1:12" x14ac:dyDescent="0.25">
      <c r="A22" s="8">
        <v>1</v>
      </c>
      <c r="B22" s="12" t="s">
        <v>133</v>
      </c>
      <c r="C22" s="12" t="e">
        <f>-NPN-TO220V</f>
        <v>#NAME?</v>
      </c>
      <c r="D22" s="12" t="s">
        <v>134</v>
      </c>
      <c r="E22" s="12" t="s">
        <v>135</v>
      </c>
      <c r="F22" s="12" t="s">
        <v>111</v>
      </c>
    </row>
    <row r="23" spans="1:12" x14ac:dyDescent="0.25">
      <c r="A23" s="13">
        <v>1</v>
      </c>
      <c r="B23" s="12" t="s">
        <v>136</v>
      </c>
      <c r="C23" s="12" t="e">
        <f>-PNP-TO220V</f>
        <v>#NAME?</v>
      </c>
      <c r="D23" s="12" t="s">
        <v>134</v>
      </c>
      <c r="E23" s="12" t="s">
        <v>137</v>
      </c>
      <c r="F23" s="12" t="s">
        <v>138</v>
      </c>
    </row>
    <row r="24" spans="1:12" x14ac:dyDescent="0.25">
      <c r="A24" s="11"/>
    </row>
    <row r="25" spans="1:12" x14ac:dyDescent="0.25">
      <c r="A25" s="11"/>
    </row>
    <row r="26" spans="1:12" x14ac:dyDescent="0.25">
      <c r="A26" s="11"/>
    </row>
    <row r="27" spans="1:12" x14ac:dyDescent="0.25">
      <c r="A27" s="11"/>
    </row>
    <row r="29" spans="1:12" x14ac:dyDescent="0.25">
      <c r="A29" s="12" t="s">
        <v>185</v>
      </c>
      <c r="B29" s="12" t="s">
        <v>186</v>
      </c>
      <c r="C29" s="12">
        <v>1</v>
      </c>
    </row>
    <row r="30" spans="1:12" x14ac:dyDescent="0.25">
      <c r="A30" s="12" t="s">
        <v>187</v>
      </c>
      <c r="B30" s="12" t="s">
        <v>188</v>
      </c>
      <c r="C30" s="12">
        <v>1</v>
      </c>
    </row>
    <row r="31" spans="1:12" x14ac:dyDescent="0.25">
      <c r="A31" s="12" t="s">
        <v>82</v>
      </c>
      <c r="B31" s="12" t="s">
        <v>80</v>
      </c>
      <c r="C31" s="12">
        <v>1</v>
      </c>
    </row>
    <row r="32" spans="1:12" x14ac:dyDescent="0.25">
      <c r="A32" s="12" t="s">
        <v>157</v>
      </c>
      <c r="B32" s="12" t="s">
        <v>156</v>
      </c>
      <c r="C32" s="12">
        <v>3</v>
      </c>
    </row>
    <row r="33" spans="1:3" x14ac:dyDescent="0.25">
      <c r="A33" s="12" t="s">
        <v>160</v>
      </c>
      <c r="B33" s="12" t="s">
        <v>158</v>
      </c>
      <c r="C33" s="12">
        <v>3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Digikey</vt:lpstr>
      <vt:lpstr>EAGLE</vt:lpstr>
      <vt:lpstr>Digikey!description</vt:lpstr>
      <vt:lpstr>Digikey!distributors</vt:lpstr>
      <vt:lpstr>Digikey!learn</vt:lpstr>
    </vt:vector>
  </TitlesOfParts>
  <Company>Home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 Computer</dc:creator>
  <cp:lastModifiedBy>Christopher Coulston</cp:lastModifiedBy>
  <cp:lastPrinted>2018-05-31T01:44:22Z</cp:lastPrinted>
  <dcterms:created xsi:type="dcterms:W3CDTF">2009-07-11T01:09:42Z</dcterms:created>
  <dcterms:modified xsi:type="dcterms:W3CDTF">2021-09-21T21:59:16Z</dcterms:modified>
</cp:coreProperties>
</file>