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Projects\Dev21\"/>
    </mc:Choice>
  </mc:AlternateContent>
  <xr:revisionPtr revIDLastSave="0" documentId="13_ncr:1_{60767F5F-45DC-4A6C-8EFF-A1DB641DC829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Digikey" sheetId="4" r:id="rId1"/>
    <sheet name="Extras" sheetId="5" r:id="rId2"/>
  </sheets>
  <definedNames>
    <definedName name="description" localSheetId="0">Digikey!$D$59</definedName>
    <definedName name="distributors" localSheetId="0">Digikey!$D$295</definedName>
    <definedName name="learn" localSheetId="0">Digikey!$D$87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G19" i="5" s="1"/>
  <c r="F18" i="5"/>
  <c r="G18" i="5" s="1"/>
  <c r="H5" i="4" l="1"/>
  <c r="M5" i="4"/>
  <c r="J50" i="4" l="1"/>
  <c r="L50" i="4" s="1"/>
  <c r="I17" i="5"/>
  <c r="K17" i="5" s="1"/>
  <c r="F14" i="5"/>
  <c r="F15" i="5"/>
  <c r="F16" i="5"/>
  <c r="F17" i="5"/>
  <c r="F23" i="5" l="1"/>
  <c r="I3" i="5"/>
  <c r="D55" i="4"/>
  <c r="J3" i="4"/>
  <c r="L3" i="4" s="1"/>
  <c r="H34" i="4" l="1"/>
  <c r="J34" i="4"/>
  <c r="L34" i="4" s="1"/>
  <c r="M34" i="4" s="1"/>
  <c r="J28" i="4"/>
  <c r="L28" i="4" s="1"/>
  <c r="M28" i="4" s="1"/>
  <c r="J24" i="4" l="1"/>
  <c r="H24" i="4"/>
  <c r="L24" i="4" l="1"/>
  <c r="M24" i="4" s="1"/>
  <c r="J33" i="4" l="1"/>
  <c r="L33" i="4" s="1"/>
  <c r="F52" i="4"/>
  <c r="I15" i="5" l="1"/>
  <c r="K15" i="5" s="1"/>
  <c r="I16" i="5"/>
  <c r="K16" i="5" s="1"/>
  <c r="I14" i="5"/>
  <c r="K14" i="5" s="1"/>
  <c r="J14" i="4" l="1"/>
  <c r="L14" i="4" s="1"/>
  <c r="J8" i="4" l="1"/>
  <c r="L8" i="4" l="1"/>
  <c r="M8" i="4" s="1"/>
  <c r="J5" i="4"/>
  <c r="L5" i="4" s="1"/>
  <c r="I8" i="5" l="1"/>
  <c r="K8" i="5" s="1"/>
  <c r="I11" i="5"/>
  <c r="K11" i="5" s="1"/>
  <c r="K3" i="5"/>
  <c r="H36" i="4" l="1"/>
  <c r="H32" i="4" l="1"/>
  <c r="H33" i="4"/>
  <c r="H35" i="4"/>
  <c r="H37" i="4"/>
  <c r="H38" i="4"/>
  <c r="H39" i="4"/>
  <c r="H40" i="4"/>
  <c r="H41" i="4"/>
  <c r="H42" i="4"/>
  <c r="H43" i="4"/>
  <c r="H3" i="4" l="1"/>
  <c r="H20" i="4" l="1"/>
  <c r="H22" i="4"/>
  <c r="H10" i="4" l="1"/>
  <c r="H6" i="4"/>
  <c r="H7" i="4"/>
  <c r="H8" i="4"/>
  <c r="H9" i="4"/>
  <c r="H51" i="4" l="1"/>
  <c r="J36" i="4" l="1"/>
  <c r="L36" i="4" s="1"/>
  <c r="M36" i="4" l="1"/>
  <c r="J38" i="4"/>
  <c r="L38" i="4" s="1"/>
  <c r="M38" i="4" l="1"/>
  <c r="J42" i="4"/>
  <c r="L42" i="4" s="1"/>
  <c r="M42" i="4" l="1"/>
  <c r="H52" i="4"/>
  <c r="J40" i="4"/>
  <c r="L40" i="4" s="1"/>
  <c r="J41" i="4"/>
  <c r="L41" i="4" s="1"/>
  <c r="J39" i="4"/>
  <c r="L39" i="4" s="1"/>
  <c r="M41" i="4" l="1"/>
  <c r="M40" i="4"/>
  <c r="M33" i="4"/>
  <c r="M39" i="4"/>
  <c r="J51" i="4"/>
  <c r="L51" i="4" s="1"/>
  <c r="J52" i="4"/>
  <c r="J53" i="4"/>
  <c r="J47" i="4"/>
  <c r="L47" i="4" s="1"/>
  <c r="L53" i="4" l="1"/>
  <c r="L52" i="4"/>
  <c r="M52" i="4" s="1"/>
  <c r="M51" i="4"/>
  <c r="H47" i="4"/>
  <c r="M47" i="4"/>
  <c r="J23" i="4"/>
  <c r="L23" i="4" s="1"/>
  <c r="H23" i="4"/>
  <c r="G17" i="5" l="1"/>
  <c r="G16" i="5"/>
  <c r="G15" i="5"/>
  <c r="G14" i="5"/>
  <c r="M23" i="4"/>
  <c r="H46" i="4"/>
  <c r="J46" i="4"/>
  <c r="L46" i="4" s="1"/>
  <c r="M46" i="4" l="1"/>
  <c r="J9" i="4"/>
  <c r="L9" i="4" s="1"/>
  <c r="J7" i="4"/>
  <c r="L7" i="4" s="1"/>
  <c r="J4" i="4"/>
  <c r="J6" i="4"/>
  <c r="L6" i="4" s="1"/>
  <c r="J12" i="4"/>
  <c r="L12" i="4" s="1"/>
  <c r="J15" i="4"/>
  <c r="L15" i="4" s="1"/>
  <c r="J16" i="4"/>
  <c r="L16" i="4" s="1"/>
  <c r="J13" i="4"/>
  <c r="L13" i="4" s="1"/>
  <c r="J18" i="4"/>
  <c r="L18" i="4" s="1"/>
  <c r="J19" i="4"/>
  <c r="L19" i="4" s="1"/>
  <c r="J20" i="4"/>
  <c r="L20" i="4" s="1"/>
  <c r="J21" i="4"/>
  <c r="L21" i="4" s="1"/>
  <c r="J22" i="4"/>
  <c r="L22" i="4" s="1"/>
  <c r="J25" i="4"/>
  <c r="L25" i="4" s="1"/>
  <c r="J26" i="4"/>
  <c r="L26" i="4" s="1"/>
  <c r="J27" i="4"/>
  <c r="L27" i="4" s="1"/>
  <c r="J31" i="4"/>
  <c r="L31" i="4" s="1"/>
  <c r="J32" i="4"/>
  <c r="L32" i="4" s="1"/>
  <c r="J30" i="4"/>
  <c r="L30" i="4" s="1"/>
  <c r="J35" i="4"/>
  <c r="L35" i="4" s="1"/>
  <c r="J37" i="4"/>
  <c r="L37" i="4" s="1"/>
  <c r="J43" i="4"/>
  <c r="L43" i="4" s="1"/>
  <c r="J10" i="4"/>
  <c r="L10" i="4" s="1"/>
  <c r="L4" i="4" l="1"/>
  <c r="M4" i="4" s="1"/>
  <c r="M14" i="4"/>
  <c r="M21" i="4"/>
  <c r="M7" i="4"/>
  <c r="M35" i="4"/>
  <c r="M10" i="4"/>
  <c r="M27" i="4"/>
  <c r="M43" i="4"/>
  <c r="M26" i="4"/>
  <c r="M20" i="4"/>
  <c r="M16" i="4"/>
  <c r="M6" i="4"/>
  <c r="M31" i="4"/>
  <c r="M18" i="4"/>
  <c r="M30" i="4"/>
  <c r="M12" i="4"/>
  <c r="M25" i="4"/>
  <c r="M19" i="4"/>
  <c r="M15" i="4"/>
  <c r="M9" i="4"/>
  <c r="M32" i="4"/>
  <c r="M22" i="4"/>
  <c r="M13" i="4"/>
  <c r="M37" i="4"/>
  <c r="M3" i="4"/>
  <c r="F3" i="5"/>
  <c r="F8" i="5"/>
  <c r="G8" i="5" s="1"/>
  <c r="F11" i="5"/>
  <c r="G11" i="5" s="1"/>
  <c r="G3" i="5" l="1"/>
  <c r="M50" i="4"/>
  <c r="H12" i="4"/>
  <c r="H15" i="4"/>
  <c r="H16" i="4"/>
  <c r="H13" i="4"/>
  <c r="H18" i="4" l="1"/>
  <c r="H21" i="4" l="1"/>
  <c r="H4" i="4" l="1"/>
  <c r="H26" i="4"/>
  <c r="H30" i="4" l="1"/>
  <c r="H31" i="4"/>
  <c r="H25" i="4"/>
  <c r="H19" i="4"/>
  <c r="H14" i="4"/>
  <c r="F50" i="4" l="1"/>
  <c r="H50" i="4" s="1"/>
  <c r="F5" i="5"/>
  <c r="G5" i="5" s="1"/>
  <c r="I5" i="5"/>
  <c r="K5" i="5" s="1"/>
  <c r="F4" i="5"/>
  <c r="I4" i="5"/>
  <c r="K4" i="5" s="1"/>
  <c r="B53" i="4" l="1"/>
  <c r="F53" i="4"/>
  <c r="M53" i="4" s="1"/>
  <c r="M55" i="4" s="1"/>
  <c r="G4" i="5"/>
  <c r="G23" i="5" s="1"/>
  <c r="H53" i="4" l="1"/>
  <c r="H55" i="4" l="1"/>
  <c r="B54" i="4" s="1"/>
  <c r="B55" i="4" s="1"/>
</calcChain>
</file>

<file path=xl/sharedStrings.xml><?xml version="1.0" encoding="utf-8"?>
<sst xmlns="http://schemas.openxmlformats.org/spreadsheetml/2006/main" count="256" uniqueCount="210">
  <si>
    <t>A31727CT-ND</t>
  </si>
  <si>
    <t>1734035-2</t>
  </si>
  <si>
    <t>Tyco</t>
  </si>
  <si>
    <t>LittleFuse</t>
  </si>
  <si>
    <t>F2864CT-ND</t>
  </si>
  <si>
    <t>1206L012WR</t>
  </si>
  <si>
    <t>Panasonic</t>
  </si>
  <si>
    <t>Kemet</t>
  </si>
  <si>
    <t>Lite-On</t>
  </si>
  <si>
    <t>OPA344NACT-ND</t>
  </si>
  <si>
    <t>OPA344NA/250</t>
  </si>
  <si>
    <t>Texas</t>
  </si>
  <si>
    <t>Qty</t>
  </si>
  <si>
    <t>Custom</t>
  </si>
  <si>
    <t>C1206</t>
  </si>
  <si>
    <t>Vishay</t>
  </si>
  <si>
    <t>LTST-C150GKT</t>
  </si>
  <si>
    <t>160-1169-1-ND</t>
  </si>
  <si>
    <t>D1206</t>
  </si>
  <si>
    <t>Molex</t>
  </si>
  <si>
    <t>22-28-4360</t>
  </si>
  <si>
    <t>WM6436-ND</t>
  </si>
  <si>
    <t>0.1" header</t>
  </si>
  <si>
    <t>FCI</t>
  </si>
  <si>
    <t>68016-436HLF</t>
  </si>
  <si>
    <t>609-2227-ND</t>
  </si>
  <si>
    <t>CUI</t>
  </si>
  <si>
    <t>custom</t>
  </si>
  <si>
    <t>R1206</t>
  </si>
  <si>
    <t>8 SOIC</t>
  </si>
  <si>
    <t>N/A</t>
  </si>
  <si>
    <t>28-SSOP</t>
  </si>
  <si>
    <t>SOT23-5</t>
  </si>
  <si>
    <t>Future Tech</t>
  </si>
  <si>
    <t>102-1720-ND</t>
  </si>
  <si>
    <t>CMA-6542PF</t>
  </si>
  <si>
    <t>9.7mm</t>
  </si>
  <si>
    <t>Microchips</t>
  </si>
  <si>
    <t>Description</t>
  </si>
  <si>
    <t>PIC18F26K22-I/SS-ND</t>
  </si>
  <si>
    <t>PIC18F26K22-I/SS</t>
  </si>
  <si>
    <t>TI</t>
  </si>
  <si>
    <t>Foot</t>
  </si>
  <si>
    <t>Unit Cost</t>
  </si>
  <si>
    <t>Net Cost</t>
  </si>
  <si>
    <t>Manf</t>
  </si>
  <si>
    <t>Manf Part #</t>
  </si>
  <si>
    <t>DigiKey Part #</t>
  </si>
  <si>
    <t>3M</t>
  </si>
  <si>
    <t>Per Qty</t>
  </si>
  <si>
    <t>2x4</t>
  </si>
  <si>
    <t>458-1127-ND</t>
  </si>
  <si>
    <t>Mallaory</t>
  </si>
  <si>
    <t>PSR-28N08A-JQ</t>
  </si>
  <si>
    <t>LM4862MX/NOPBCT-ND</t>
  </si>
  <si>
    <t>LM4862MX/NOPB</t>
  </si>
  <si>
    <t>DigiKey Order</t>
  </si>
  <si>
    <t>ERJ-8GEYJ222V</t>
  </si>
  <si>
    <t>ERJ-8GEYJ390V</t>
  </si>
  <si>
    <t>P39ECT-ND</t>
  </si>
  <si>
    <t>P100ECT-ND</t>
  </si>
  <si>
    <t>ERJ-8GEYJ101V</t>
  </si>
  <si>
    <t>P300ECT-ND</t>
  </si>
  <si>
    <t>ERJ-8GEYJ301V</t>
  </si>
  <si>
    <t>P1.0MECT-ND</t>
  </si>
  <si>
    <t>ERJ-8GEYJ105V</t>
  </si>
  <si>
    <t>Phoenix Contact</t>
  </si>
  <si>
    <t>277-1273-ND</t>
  </si>
  <si>
    <t>part# 1725656</t>
  </si>
  <si>
    <t>609-3226-ND</t>
  </si>
  <si>
    <t>67997-108HLF</t>
  </si>
  <si>
    <t>Sparkfun</t>
  </si>
  <si>
    <t>Part</t>
  </si>
  <si>
    <t>Unit Price</t>
  </si>
  <si>
    <t>Techni-Tool</t>
  </si>
  <si>
    <t>Staples</t>
  </si>
  <si>
    <t>HM-1</t>
  </si>
  <si>
    <t>5" STRAIGHT TIP HEMOSTAT</t>
  </si>
  <si>
    <t>All Electronics</t>
  </si>
  <si>
    <t>3M155887-ND</t>
  </si>
  <si>
    <t>EYEWEAR CLEAR LENS HARDCOAT</t>
  </si>
  <si>
    <t>Parts</t>
  </si>
  <si>
    <t>Programmer</t>
  </si>
  <si>
    <t>Board</t>
  </si>
  <si>
    <t>Tools</t>
  </si>
  <si>
    <t>Bulk</t>
  </si>
  <si>
    <t>1568-1513-ND</t>
  </si>
  <si>
    <t>PRT-12796</t>
  </si>
  <si>
    <t>Overcharge per class</t>
  </si>
  <si>
    <t>Cost per board</t>
  </si>
  <si>
    <t>Extra boards</t>
  </si>
  <si>
    <t>SJ5302-7-ND</t>
  </si>
  <si>
    <t>SJ5302</t>
  </si>
  <si>
    <t>11326-00000-20</t>
  </si>
  <si>
    <t>Inventory</t>
  </si>
  <si>
    <t>Qty Need</t>
  </si>
  <si>
    <t>Order</t>
  </si>
  <si>
    <t>Per Student</t>
  </si>
  <si>
    <t>Kester Solder Paste, R276, No-Clean, Sn63 Pb37, 35 Grams</t>
  </si>
  <si>
    <t>488SO540</t>
  </si>
  <si>
    <t>SOT-23</t>
  </si>
  <si>
    <t>P910ECT-ND</t>
  </si>
  <si>
    <t>ERJ-8GEYJ911V</t>
  </si>
  <si>
    <t>SOT-23-3</t>
  </si>
  <si>
    <t>469-1005-ND</t>
  </si>
  <si>
    <t>part# 8195</t>
  </si>
  <si>
    <t>Magnet</t>
  </si>
  <si>
    <t>Radial Magnet Inc.</t>
  </si>
  <si>
    <t>296-46086-1-ND</t>
  </si>
  <si>
    <t>DRV5053CAQDBZT</t>
  </si>
  <si>
    <t>160-1167-1-ND</t>
  </si>
  <si>
    <t>LTST-C150CKT</t>
  </si>
  <si>
    <t>768-1135-1-ND</t>
  </si>
  <si>
    <t>16-SSOP</t>
  </si>
  <si>
    <t>FT230XS-R</t>
  </si>
  <si>
    <t>P2.20KFCT-ND</t>
  </si>
  <si>
    <t>Sullins</t>
  </si>
  <si>
    <t>S9337-ND</t>
  </si>
  <si>
    <t>QPC02SXGN-RC</t>
  </si>
  <si>
    <t>399-8191-1-ND</t>
  </si>
  <si>
    <t>C1206C470K5GACTU</t>
  </si>
  <si>
    <t>311-2.20FRCT-ND</t>
  </si>
  <si>
    <t>RC1206FR-072R2L</t>
  </si>
  <si>
    <t>Yageo</t>
  </si>
  <si>
    <t>Samsung</t>
  </si>
  <si>
    <t>475-3047-6-ND</t>
  </si>
  <si>
    <t>OSRAM</t>
  </si>
  <si>
    <t>SFH 4045N</t>
  </si>
  <si>
    <t>541-3983-1-ND</t>
  </si>
  <si>
    <t>Vishay Dale</t>
  </si>
  <si>
    <t>CRCW120610K0FKEAC</t>
  </si>
  <si>
    <t>4-PLCC</t>
  </si>
  <si>
    <t>CLVBA-FKA-CAEDH8BBB7A363CT-ND</t>
  </si>
  <si>
    <t>CLVBA-FKA-CAEDH8BBB7A363</t>
  </si>
  <si>
    <t>Cree</t>
  </si>
  <si>
    <t>Staples® Pencil Box, Translucent Blue</t>
  </si>
  <si>
    <t>472595 </t>
  </si>
  <si>
    <t>1276-1165-1-ND</t>
  </si>
  <si>
    <t>CL31B104JBCNNNC</t>
  </si>
  <si>
    <t>Qty Needed</t>
  </si>
  <si>
    <t>MMBT2222A-FDICT-ND</t>
  </si>
  <si>
    <t>MMBT2222A-7-F</t>
  </si>
  <si>
    <t>Diodes Incorporated</t>
  </si>
  <si>
    <t>WM12834CT-ND</t>
  </si>
  <si>
    <t>2.2 ohm</t>
  </si>
  <si>
    <t>39 ohm</t>
  </si>
  <si>
    <t>100 ohms</t>
  </si>
  <si>
    <t>300 ohm</t>
  </si>
  <si>
    <t>910 ohm</t>
  </si>
  <si>
    <t>2.2k ohm</t>
  </si>
  <si>
    <t>10k ohm</t>
  </si>
  <si>
    <t>1M ohm</t>
  </si>
  <si>
    <t>PTC fuse</t>
  </si>
  <si>
    <t>47pF</t>
  </si>
  <si>
    <t>0.1uF</t>
  </si>
  <si>
    <t>1uF</t>
  </si>
  <si>
    <t>10uF</t>
  </si>
  <si>
    <t>Straight</t>
  </si>
  <si>
    <t>Right</t>
  </si>
  <si>
    <t>Mini USB conn</t>
  </si>
  <si>
    <t>2x4 header</t>
  </si>
  <si>
    <t>Shunt Jumper</t>
  </si>
  <si>
    <t>Bumper</t>
  </si>
  <si>
    <t>9(8+1)Position Card</t>
  </si>
  <si>
    <t>Electric Mic</t>
  </si>
  <si>
    <t>Terminal Block</t>
  </si>
  <si>
    <t>PIC 18F26K22</t>
  </si>
  <si>
    <t>Serial USB bridge</t>
  </si>
  <si>
    <t xml:space="preserve">GP Opamp </t>
  </si>
  <si>
    <t>2N2222 NPN</t>
  </si>
  <si>
    <t>Audio Amp</t>
  </si>
  <si>
    <t>38kHz remote</t>
  </si>
  <si>
    <t>Green SM</t>
  </si>
  <si>
    <t>Red SM</t>
  </si>
  <si>
    <t>IR LED</t>
  </si>
  <si>
    <t>RGB LED</t>
  </si>
  <si>
    <t>Hall Effect</t>
  </si>
  <si>
    <t>Speaker</t>
  </si>
  <si>
    <t>JUMPER WIRE CONNECTED 6" F/F 20P</t>
  </si>
  <si>
    <t>link</t>
  </si>
  <si>
    <t>Wire Stripper (Color: Red YTH-108)</t>
  </si>
  <si>
    <t>Flush Cutter (Color: Blue YTH-107-blue)</t>
  </si>
  <si>
    <t>Desoldering wick (CP2015)</t>
  </si>
  <si>
    <t>352IE439</t>
  </si>
  <si>
    <t>Excelta Forceps, Laboratory Curved, Serrated Tips/Grips</t>
  </si>
  <si>
    <t>488CH0186</t>
  </si>
  <si>
    <t>Kester Flux Pen RMA 186 10ml</t>
  </si>
  <si>
    <t>Net cost</t>
  </si>
  <si>
    <t>1276-1783-1-ND</t>
  </si>
  <si>
    <t>CL31B105KOFNNNE</t>
  </si>
  <si>
    <t>Tactile Switch SPST-NO Top Actuated Surface Mount</t>
  </si>
  <si>
    <t>C&amp;K</t>
  </si>
  <si>
    <t>PTS526 SMG15 SMTR2 LFS</t>
  </si>
  <si>
    <t>CKN12222-1-ND</t>
  </si>
  <si>
    <t>5.2mm</t>
  </si>
  <si>
    <t>401-2013-1-ND</t>
  </si>
  <si>
    <t>AYZ0202AGRLC</t>
  </si>
  <si>
    <t>SWITCH SLIDE DPDT 100MA 12V</t>
  </si>
  <si>
    <t>MCP1703T-3302E/CBCT-ND</t>
  </si>
  <si>
    <t>MCP1703T-3302E/CB</t>
  </si>
  <si>
    <t>Linear Voltage Regulator IC  1 Output  250mA SOT-23A-3</t>
  </si>
  <si>
    <t>Purchase</t>
  </si>
  <si>
    <t>micro SD Card</t>
  </si>
  <si>
    <t>TSOP34438-ND</t>
  </si>
  <si>
    <t>TSOP34438</t>
  </si>
  <si>
    <t>1276-1079-1-ND</t>
  </si>
  <si>
    <t>CL31A106KQHNNNE</t>
  </si>
  <si>
    <t>50cm mini USB cable</t>
  </si>
  <si>
    <t>10Pcs 0.8mm 63/37 11g Tin Lead Rosin Core Solder</t>
  </si>
  <si>
    <t>Ali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</si>
</sst>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NumberFormat="1" applyFont="1" applyFill="1"/>
    <xf numFmtId="0" fontId="4" fillId="0" borderId="0" xfId="0" applyFont="1" applyFill="1"/>
    <xf numFmtId="164" fontId="4" fillId="0" borderId="0" xfId="0" applyNumberFormat="1" applyFont="1" applyFill="1"/>
    <xf numFmtId="0" fontId="4" fillId="0" borderId="0" xfId="0" applyNumberFormat="1" applyFont="1" applyFill="1"/>
    <xf numFmtId="0" fontId="3" fillId="0" borderId="0" xfId="0" applyFont="1" applyFill="1" applyAlignment="1"/>
    <xf numFmtId="8" fontId="4" fillId="0" borderId="0" xfId="0" applyNumberFormat="1" applyFont="1" applyFill="1"/>
    <xf numFmtId="17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1" fillId="0" borderId="0" xfId="1" applyFill="1"/>
    <xf numFmtId="0" fontId="1" fillId="0" borderId="0" xfId="1"/>
    <xf numFmtId="0" fontId="4" fillId="0" borderId="0" xfId="0" applyFont="1" applyFill="1" applyAlignment="1"/>
    <xf numFmtId="164" fontId="3" fillId="0" borderId="0" xfId="0" applyNumberFormat="1" applyFont="1" applyFill="1" applyAlignment="1"/>
    <xf numFmtId="164" fontId="4" fillId="0" borderId="0" xfId="0" applyNumberFormat="1" applyFont="1" applyFill="1" applyAlignment="1"/>
    <xf numFmtId="0" fontId="4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4C66D1-39F6-4D23-BBE6-948674070BA0}" name="Table1" displayName="Table1" ref="A2:M55" totalsRowShown="0" headerRowDxfId="15" dataDxfId="14">
  <autoFilter ref="A2:M55" xr:uid="{285B21B3-3881-45B5-AFF3-3948026C510A}"/>
  <tableColumns count="13">
    <tableColumn id="1" xr3:uid="{2ACA7042-AA9A-49A1-8748-51A5C1F6121A}" name="Description" dataDxfId="13"/>
    <tableColumn id="2" xr3:uid="{7EACCA58-DB66-4DE4-8AEF-01C27A577E46}" name="Manf" dataDxfId="12"/>
    <tableColumn id="3" xr3:uid="{E6915C2C-F20C-4C2B-B234-A91A5C3FF504}" name="Manf Part #" dataDxfId="11"/>
    <tableColumn id="4" xr3:uid="{37E8CCB7-AF31-479A-9AC4-F167970A15F7}" name="DigiKey Part #" dataDxfId="10"/>
    <tableColumn id="5" xr3:uid="{644560C3-CC86-4BF2-A69C-0A16D32B25E2}" name="Foot" dataDxfId="9"/>
    <tableColumn id="6" xr3:uid="{74F8B828-52D6-46BA-B183-EF55787F92DF}" name="Unit Cost" dataDxfId="8"/>
    <tableColumn id="7" xr3:uid="{8DF9DA9D-5551-4DB9-9D2F-8B244B09D246}" name="Per Qty" dataDxfId="7"/>
    <tableColumn id="8" xr3:uid="{C91094B3-0B57-44E1-95B8-FDBC42C711BF}" name="Per Student" dataDxfId="6"/>
    <tableColumn id="9" xr3:uid="{A9A68D11-609D-47AE-B220-7F3DC2AAEDC5}" name="Bulk" dataDxfId="5"/>
    <tableColumn id="10" xr3:uid="{016F101B-215D-44E2-80C6-1DDC1637AE7D}" name="Qty Need" dataDxfId="4"/>
    <tableColumn id="11" xr3:uid="{F60E6558-7407-4589-AACB-369D543DF04F}" name="Inventory" dataDxfId="3"/>
    <tableColumn id="12" xr3:uid="{E7797D53-6D4C-4807-A272-E6776B96070D}" name="Order" dataDxfId="2"/>
    <tableColumn id="14" xr3:uid="{E7941083-9E26-4330-87B5-C5CAB1A1723E}" name="Net Cos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liexpress.com/item/YTH-108-5-inches-electrical-cutter-thin-profile-easy-handling-for-cutting-wire-circuit-board-plastic/32981749163.html?spm=2114.search0104.3.26.233e5d4ceqVvgO&amp;ws_ab_test=searchweb0_0,searchweb201602_1_10065_10130_10068_10890_10547_319_10546_317_10548_10545_10696_453_10084_454_10083_10618_10307_537_536_10059_10884_10887_321_322_10103,searchweb201603_52,ppcSwitch_0&amp;algo_expid=0c82aefc-1490-4f2f-b7ef-f99d06e56912-3&amp;algo_pvid=0c82aefc-1490-4f2f-b7ef-f99d06e56912" TargetMode="External"/><Relationship Id="rId7" Type="http://schemas.openxmlformats.org/officeDocument/2006/relationships/hyperlink" Target="https://www.aliexpress.com/item/10000146201955.html?spm=a2g0o.productlist.0.0.c9305eebnZZfrd&amp;algo_pvid=57a3141f-1653-4e10-ad7d-210f0de3c340&amp;algo_expid=57a3141f-1653-4e10-ad7d-210f0de3c340-15&amp;btsid=0ab6f82415919900662522282e3a81&amp;ws_ab_test=searchweb0_0,searchweb201602_,searchweb201603_" TargetMode="External"/><Relationship Id="rId2" Type="http://schemas.openxmlformats.org/officeDocument/2006/relationships/hyperlink" Target="https://www.aliexpress.com/item/OOTDTY-2018-Fashion-Desoldering-Braid-Solder-Remover-Wick/32895362851.html?spm=2114.search0104.3.22.58c47967XP67bs&amp;ws_ab_test=searchweb0_0,searchweb201602_1_10065_10130_10068_10890_10547_319_10546_317_10548_10545_10696_453_10084_454_10083_10618_10307_537_536_10059_10884_10887_321_322_10103,searchweb201603_52,ppcSwitch_0&amp;algo_expid=82d388a4-6651-4754-9490-bad7d02d1384-6&amp;algo_pvid=82d388a4-6651-4754-9490-bad7d02d1384" TargetMode="External"/><Relationship Id="rId1" Type="http://schemas.openxmlformats.org/officeDocument/2006/relationships/hyperlink" Target="http://www.allelecteronics.com/" TargetMode="External"/><Relationship Id="rId6" Type="http://schemas.openxmlformats.org/officeDocument/2006/relationships/hyperlink" Target="https://www.aliexpress.com/item/32679278004.html?spm=a2g0o.productlist.0.0.337d352eE5tSoo&amp;algo_pvid=0c06f9bd-7b0f-4991-bd95-dd57500e7828&amp;algo_expid=0c06f9bd-7b0f-4991-bd95-dd57500e7828-3&amp;btsid=0ab6d67915919891063052574e3f66&amp;ws_ab_test=searchweb0_0,searchweb201602_,searchweb201603_" TargetMode="External"/><Relationship Id="rId5" Type="http://schemas.openxmlformats.org/officeDocument/2006/relationships/hyperlink" Target="https://www.aliexpress.com/item/32857904012.html?spm=a2g0o.productlist.0.0.29a47916fLgLOS&amp;algo_pvid=3f31e0a9-8262-4c76-a49f-37976d510e24&amp;algo_expid=3f31e0a9-8262-4c76-a49f-37976d510e24-10&amp;btsid=0ab6d69515919884968893577e3df0&amp;ws_ab_test=searchweb0_0,searchweb201602_,searchweb201603_" TargetMode="External"/><Relationship Id="rId4" Type="http://schemas.openxmlformats.org/officeDocument/2006/relationships/hyperlink" Target="https://www.aliexpress.com/item/YTH-108-5-inches-electrical-cutter-thin-profile-easy-handling-for-cutting-wire-circuit-board-plastic/32981749163.html?spm=2114.search0104.3.26.233e5d4ceqVvgO&amp;ws_ab_test=searchweb0_0,searchweb201602_1_10065_10130_10068_10890_10547_319_10546_317_10548_10545_10696_453_10084_454_10083_10618_10307_537_536_10059_10884_10887_321_322_10103,searchweb201603_52,ppcSwitch_0&amp;algo_expid=0c82aefc-1490-4f2f-b7ef-f99d06e56912-3&amp;algo_pvid=0c82aefc-1490-4f2f-b7ef-f99d06e56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zoomScaleNormal="100" workbookViewId="0">
      <selection activeCell="D24" sqref="D24"/>
    </sheetView>
  </sheetViews>
  <sheetFormatPr defaultColWidth="9.140625" defaultRowHeight="12.75" x14ac:dyDescent="0.2"/>
  <cols>
    <col min="1" max="1" width="26.140625" style="1" customWidth="1"/>
    <col min="2" max="2" width="18.42578125" style="1" customWidth="1"/>
    <col min="3" max="3" width="19.28515625" style="1" bestFit="1" customWidth="1"/>
    <col min="4" max="4" width="25.42578125" style="1" customWidth="1"/>
    <col min="5" max="5" width="9.140625" style="1"/>
    <col min="6" max="6" width="9.7109375" style="2" customWidth="1"/>
    <col min="7" max="7" width="9.140625" style="1"/>
    <col min="8" max="8" width="11.85546875" style="2" customWidth="1"/>
    <col min="9" max="9" width="9.140625" style="3"/>
    <col min="10" max="10" width="9.85546875" style="1" customWidth="1"/>
    <col min="11" max="11" width="9.7109375" style="1" customWidth="1"/>
    <col min="12" max="12" width="9.140625" style="1"/>
    <col min="13" max="13" width="9.5703125" style="1" bestFit="1" customWidth="1"/>
    <col min="14" max="14" width="9.5703125" style="1" customWidth="1"/>
    <col min="15" max="16384" width="9.140625" style="1"/>
  </cols>
  <sheetData>
    <row r="1" spans="1:15" ht="18" x14ac:dyDescent="0.25">
      <c r="A1" s="20" t="s">
        <v>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7"/>
    </row>
    <row r="2" spans="1:15" x14ac:dyDescent="0.2">
      <c r="A2" s="1" t="s">
        <v>38</v>
      </c>
      <c r="B2" s="1" t="s">
        <v>45</v>
      </c>
      <c r="C2" s="1" t="s">
        <v>46</v>
      </c>
      <c r="D2" s="1" t="s">
        <v>47</v>
      </c>
      <c r="E2" s="1" t="s">
        <v>42</v>
      </c>
      <c r="F2" s="2" t="s">
        <v>43</v>
      </c>
      <c r="G2" s="1" t="s">
        <v>49</v>
      </c>
      <c r="H2" s="2" t="s">
        <v>97</v>
      </c>
      <c r="I2" s="3" t="s">
        <v>85</v>
      </c>
      <c r="J2" s="1" t="s">
        <v>95</v>
      </c>
      <c r="K2" s="1" t="s">
        <v>94</v>
      </c>
      <c r="L2" s="1" t="s">
        <v>96</v>
      </c>
      <c r="M2" s="1" t="s">
        <v>44</v>
      </c>
    </row>
    <row r="3" spans="1:15" s="4" customFormat="1" x14ac:dyDescent="0.2">
      <c r="A3" s="4" t="s">
        <v>144</v>
      </c>
      <c r="B3" s="4" t="s">
        <v>123</v>
      </c>
      <c r="C3" s="1" t="s">
        <v>122</v>
      </c>
      <c r="D3" s="4" t="s">
        <v>121</v>
      </c>
      <c r="E3" s="4" t="s">
        <v>28</v>
      </c>
      <c r="F3" s="5">
        <v>4.9200000000000001E-2</v>
      </c>
      <c r="G3" s="4">
        <v>2</v>
      </c>
      <c r="H3" s="5">
        <f t="shared" ref="H3:H10" si="0">G3*F3</f>
        <v>9.8400000000000001E-2</v>
      </c>
      <c r="I3" s="6"/>
      <c r="J3" s="4">
        <f>IF(I3&lt;&gt;"",I3,$A$51*G3)</f>
        <v>200</v>
      </c>
      <c r="K3" s="4">
        <v>6</v>
      </c>
      <c r="L3" s="4">
        <f>IF(I3&lt;&gt;"",I3,IF(J3-K3&gt;0,J3-K3,0))</f>
        <v>194</v>
      </c>
      <c r="M3" s="2">
        <f t="shared" ref="M3:M10" si="1">F3*L3</f>
        <v>9.5448000000000004</v>
      </c>
      <c r="N3" s="2"/>
      <c r="O3" s="2"/>
    </row>
    <row r="4" spans="1:15" s="4" customFormat="1" x14ac:dyDescent="0.2">
      <c r="A4" s="4" t="s">
        <v>145</v>
      </c>
      <c r="B4" s="4" t="s">
        <v>6</v>
      </c>
      <c r="C4" s="1" t="s">
        <v>58</v>
      </c>
      <c r="D4" s="1" t="s">
        <v>59</v>
      </c>
      <c r="E4" s="4" t="s">
        <v>28</v>
      </c>
      <c r="F4" s="5">
        <v>2.6599999999999999E-2</v>
      </c>
      <c r="G4" s="4">
        <v>3</v>
      </c>
      <c r="H4" s="5">
        <f t="shared" si="0"/>
        <v>7.9799999999999996E-2</v>
      </c>
      <c r="I4" s="6"/>
      <c r="J4" s="4">
        <f t="shared" ref="J4:J10" si="2">IF(I4&lt;&gt;"",I4,$A$51*G4)</f>
        <v>300</v>
      </c>
      <c r="K4" s="4">
        <v>11</v>
      </c>
      <c r="L4" s="4">
        <f t="shared" ref="L4:L7" si="3">IF(I4&lt;&gt;"",I4,IF(J4-K4&gt;0,J4-K4,0))</f>
        <v>289</v>
      </c>
      <c r="M4" s="2">
        <f t="shared" si="1"/>
        <v>7.6873999999999993</v>
      </c>
      <c r="N4" s="2"/>
      <c r="O4" s="2"/>
    </row>
    <row r="5" spans="1:15" s="4" customFormat="1" x14ac:dyDescent="0.2">
      <c r="A5" s="4" t="s">
        <v>146</v>
      </c>
      <c r="B5" s="4" t="s">
        <v>6</v>
      </c>
      <c r="C5" s="1" t="s">
        <v>61</v>
      </c>
      <c r="D5" s="1" t="s">
        <v>60</v>
      </c>
      <c r="E5" s="4" t="s">
        <v>28</v>
      </c>
      <c r="F5" s="5">
        <v>2.6599999999999999E-2</v>
      </c>
      <c r="G5" s="4">
        <v>1</v>
      </c>
      <c r="H5" s="5">
        <f t="shared" si="0"/>
        <v>2.6599999999999999E-2</v>
      </c>
      <c r="I5" s="6">
        <v>100</v>
      </c>
      <c r="J5" s="4">
        <f t="shared" si="2"/>
        <v>100</v>
      </c>
      <c r="K5" s="4">
        <v>60</v>
      </c>
      <c r="L5" s="4">
        <f t="shared" si="3"/>
        <v>100</v>
      </c>
      <c r="M5" s="2">
        <f t="shared" si="1"/>
        <v>2.6599999999999997</v>
      </c>
      <c r="N5" s="2"/>
      <c r="O5" s="2"/>
    </row>
    <row r="6" spans="1:15" s="4" customFormat="1" x14ac:dyDescent="0.2">
      <c r="A6" s="4" t="s">
        <v>147</v>
      </c>
      <c r="B6" s="4" t="s">
        <v>6</v>
      </c>
      <c r="C6" s="4" t="s">
        <v>63</v>
      </c>
      <c r="D6" s="4" t="s">
        <v>62</v>
      </c>
      <c r="E6" s="4" t="s">
        <v>28</v>
      </c>
      <c r="F6" s="5">
        <v>2.6599999999999999E-2</v>
      </c>
      <c r="G6" s="4">
        <v>2</v>
      </c>
      <c r="H6" s="5">
        <f t="shared" si="0"/>
        <v>5.3199999999999997E-2</v>
      </c>
      <c r="I6" s="6"/>
      <c r="J6" s="4">
        <f t="shared" si="2"/>
        <v>200</v>
      </c>
      <c r="K6" s="4">
        <v>6</v>
      </c>
      <c r="L6" s="4">
        <f t="shared" si="3"/>
        <v>194</v>
      </c>
      <c r="M6" s="2">
        <f t="shared" si="1"/>
        <v>5.1604000000000001</v>
      </c>
      <c r="N6" s="2"/>
      <c r="O6" s="2"/>
    </row>
    <row r="7" spans="1:15" s="4" customFormat="1" x14ac:dyDescent="0.2">
      <c r="A7" s="4" t="s">
        <v>148</v>
      </c>
      <c r="B7" s="4" t="s">
        <v>6</v>
      </c>
      <c r="C7" s="1" t="s">
        <v>102</v>
      </c>
      <c r="D7" s="1" t="s">
        <v>101</v>
      </c>
      <c r="E7" s="4" t="s">
        <v>28</v>
      </c>
      <c r="F7" s="5">
        <v>2.6599999999999999E-2</v>
      </c>
      <c r="G7" s="4">
        <v>2</v>
      </c>
      <c r="H7" s="5">
        <f t="shared" si="0"/>
        <v>5.3199999999999997E-2</v>
      </c>
      <c r="I7" s="6"/>
      <c r="J7" s="4">
        <f t="shared" si="2"/>
        <v>200</v>
      </c>
      <c r="K7" s="4">
        <v>3</v>
      </c>
      <c r="L7" s="4">
        <f t="shared" si="3"/>
        <v>197</v>
      </c>
      <c r="M7" s="2">
        <f t="shared" si="1"/>
        <v>5.2401999999999997</v>
      </c>
      <c r="N7" s="2"/>
      <c r="O7" s="2"/>
    </row>
    <row r="8" spans="1:15" s="13" customFormat="1" x14ac:dyDescent="0.2">
      <c r="A8" s="13" t="s">
        <v>149</v>
      </c>
      <c r="B8" s="13" t="s">
        <v>6</v>
      </c>
      <c r="C8" s="7" t="s">
        <v>57</v>
      </c>
      <c r="D8" s="13" t="s">
        <v>115</v>
      </c>
      <c r="E8" s="13" t="s">
        <v>28</v>
      </c>
      <c r="F8" s="14">
        <v>3.4099999999999998E-2</v>
      </c>
      <c r="G8" s="13">
        <v>3</v>
      </c>
      <c r="H8" s="15">
        <f t="shared" si="0"/>
        <v>0.1023</v>
      </c>
      <c r="I8" s="16"/>
      <c r="J8" s="13">
        <f t="shared" si="2"/>
        <v>300</v>
      </c>
      <c r="K8" s="13">
        <v>160</v>
      </c>
      <c r="L8" s="13">
        <f>IF(I8&lt;&gt;"",I8,IF(J8-K8&gt;0,J8-K8,0))</f>
        <v>140</v>
      </c>
      <c r="M8" s="14">
        <f>F8*L8</f>
        <v>4.774</v>
      </c>
      <c r="N8" s="14"/>
      <c r="O8" s="14"/>
    </row>
    <row r="9" spans="1:15" s="4" customFormat="1" x14ac:dyDescent="0.2">
      <c r="A9" s="4" t="s">
        <v>150</v>
      </c>
      <c r="B9" s="4" t="s">
        <v>129</v>
      </c>
      <c r="C9" s="1" t="s">
        <v>130</v>
      </c>
      <c r="D9" s="4" t="s">
        <v>128</v>
      </c>
      <c r="E9" s="4" t="s">
        <v>28</v>
      </c>
      <c r="F9" s="5">
        <v>2.81E-2</v>
      </c>
      <c r="G9" s="4">
        <v>8</v>
      </c>
      <c r="H9" s="5">
        <f t="shared" si="0"/>
        <v>0.2248</v>
      </c>
      <c r="I9" s="6">
        <v>100</v>
      </c>
      <c r="J9" s="4">
        <f t="shared" si="2"/>
        <v>100</v>
      </c>
      <c r="K9" s="4">
        <v>710</v>
      </c>
      <c r="L9" s="4">
        <f t="shared" ref="L9:L53" si="4">IF(I9&lt;&gt;"",I9,IF(J9-K9&gt;0,J9-K9,0))</f>
        <v>100</v>
      </c>
      <c r="M9" s="2">
        <f t="shared" si="1"/>
        <v>2.81</v>
      </c>
      <c r="N9" s="2"/>
      <c r="O9" s="2"/>
    </row>
    <row r="10" spans="1:15" x14ac:dyDescent="0.2">
      <c r="A10" s="1" t="s">
        <v>151</v>
      </c>
      <c r="B10" s="4" t="s">
        <v>6</v>
      </c>
      <c r="C10" s="1" t="s">
        <v>65</v>
      </c>
      <c r="D10" s="1" t="s">
        <v>64</v>
      </c>
      <c r="E10" s="4" t="s">
        <v>28</v>
      </c>
      <c r="F10" s="2">
        <v>2.6599999999999999E-2</v>
      </c>
      <c r="G10" s="1">
        <v>1</v>
      </c>
      <c r="H10" s="5">
        <f t="shared" si="0"/>
        <v>2.6599999999999999E-2</v>
      </c>
      <c r="I10" s="6">
        <v>100</v>
      </c>
      <c r="J10" s="4">
        <f t="shared" si="2"/>
        <v>100</v>
      </c>
      <c r="K10" s="4">
        <v>32</v>
      </c>
      <c r="L10" s="4">
        <f t="shared" si="4"/>
        <v>100</v>
      </c>
      <c r="M10" s="2">
        <f t="shared" si="1"/>
        <v>2.6599999999999997</v>
      </c>
      <c r="N10" s="2"/>
      <c r="O10" s="2"/>
    </row>
    <row r="11" spans="1:15" s="4" customFormat="1" x14ac:dyDescent="0.2">
      <c r="C11" s="1"/>
      <c r="F11" s="5"/>
      <c r="H11" s="5"/>
      <c r="I11" s="6"/>
      <c r="M11" s="2"/>
      <c r="N11" s="2"/>
      <c r="O11" s="2"/>
    </row>
    <row r="12" spans="1:15" s="4" customFormat="1" x14ac:dyDescent="0.2">
      <c r="A12" s="4" t="s">
        <v>152</v>
      </c>
      <c r="B12" s="4" t="s">
        <v>3</v>
      </c>
      <c r="C12" s="1" t="s">
        <v>5</v>
      </c>
      <c r="D12" s="1" t="s">
        <v>4</v>
      </c>
      <c r="E12" s="4" t="s">
        <v>28</v>
      </c>
      <c r="F12" s="5">
        <v>0.33150000000000002</v>
      </c>
      <c r="G12" s="4">
        <v>1</v>
      </c>
      <c r="H12" s="5">
        <f>G12*F12</f>
        <v>0.33150000000000002</v>
      </c>
      <c r="I12" s="6"/>
      <c r="J12" s="4">
        <f>IF(I12&lt;&gt;"",I12,$A$51*G12)</f>
        <v>100</v>
      </c>
      <c r="L12" s="4">
        <f t="shared" si="4"/>
        <v>100</v>
      </c>
      <c r="M12" s="2">
        <f>F12*L12</f>
        <v>33.15</v>
      </c>
      <c r="N12" s="2"/>
      <c r="O12" s="2"/>
    </row>
    <row r="13" spans="1:15" x14ac:dyDescent="0.2">
      <c r="A13" s="1" t="s">
        <v>153</v>
      </c>
      <c r="B13" s="4" t="s">
        <v>7</v>
      </c>
      <c r="C13" s="1" t="s">
        <v>120</v>
      </c>
      <c r="D13" s="1" t="s">
        <v>119</v>
      </c>
      <c r="E13" s="4" t="s">
        <v>14</v>
      </c>
      <c r="F13" s="2">
        <v>6.4399999999999999E-2</v>
      </c>
      <c r="G13" s="1">
        <v>3</v>
      </c>
      <c r="H13" s="5">
        <f>G13*F13</f>
        <v>0.19319999999999998</v>
      </c>
      <c r="J13" s="4">
        <f>IF(I13&lt;&gt;"",I13,$A$51*G13)</f>
        <v>300</v>
      </c>
      <c r="K13" s="4">
        <v>12</v>
      </c>
      <c r="L13" s="4">
        <f t="shared" si="4"/>
        <v>288</v>
      </c>
      <c r="M13" s="2">
        <f>F13*L13</f>
        <v>18.5472</v>
      </c>
      <c r="N13" s="2"/>
      <c r="O13" s="2"/>
    </row>
    <row r="14" spans="1:15" s="4" customFormat="1" x14ac:dyDescent="0.2">
      <c r="A14" s="4" t="s">
        <v>154</v>
      </c>
      <c r="B14" s="4" t="s">
        <v>124</v>
      </c>
      <c r="C14" s="1" t="s">
        <v>138</v>
      </c>
      <c r="D14" s="1" t="s">
        <v>137</v>
      </c>
      <c r="E14" s="1" t="s">
        <v>14</v>
      </c>
      <c r="F14" s="5">
        <v>3.2719999999999999E-2</v>
      </c>
      <c r="G14" s="4">
        <v>9</v>
      </c>
      <c r="H14" s="5">
        <f>G14*F14</f>
        <v>0.29447999999999996</v>
      </c>
      <c r="I14" s="6">
        <v>1000</v>
      </c>
      <c r="J14" s="4">
        <f>IF(I14&lt;&gt;"",I14,$A$51*G14)</f>
        <v>1000</v>
      </c>
      <c r="K14" s="4">
        <v>36</v>
      </c>
      <c r="L14" s="4">
        <f t="shared" si="4"/>
        <v>1000</v>
      </c>
      <c r="M14" s="2">
        <f>F14*L14</f>
        <v>32.72</v>
      </c>
      <c r="N14" s="2"/>
      <c r="O14" s="2"/>
    </row>
    <row r="15" spans="1:15" s="4" customFormat="1" x14ac:dyDescent="0.2">
      <c r="A15" s="4" t="s">
        <v>155</v>
      </c>
      <c r="B15" s="4" t="s">
        <v>124</v>
      </c>
      <c r="C15" s="1" t="s">
        <v>189</v>
      </c>
      <c r="D15" s="4" t="s">
        <v>188</v>
      </c>
      <c r="E15" s="4" t="s">
        <v>14</v>
      </c>
      <c r="F15" s="5">
        <v>5.3400000000000003E-2</v>
      </c>
      <c r="G15" s="4">
        <v>3</v>
      </c>
      <c r="H15" s="5">
        <f t="shared" ref="H15:H16" si="5">G15*F15</f>
        <v>0.16020000000000001</v>
      </c>
      <c r="I15" s="6"/>
      <c r="J15" s="4">
        <f>IF(I15&lt;&gt;"",I15,$A$51*G15)</f>
        <v>300</v>
      </c>
      <c r="K15" s="4">
        <v>7</v>
      </c>
      <c r="L15" s="4">
        <f t="shared" si="4"/>
        <v>293</v>
      </c>
      <c r="M15" s="2">
        <f>F15*L15</f>
        <v>15.6462</v>
      </c>
      <c r="N15" s="2"/>
      <c r="O15" s="2"/>
    </row>
    <row r="16" spans="1:15" s="4" customFormat="1" x14ac:dyDescent="0.2">
      <c r="A16" s="4" t="s">
        <v>156</v>
      </c>
      <c r="B16" s="4" t="s">
        <v>124</v>
      </c>
      <c r="C16" s="1" t="s">
        <v>206</v>
      </c>
      <c r="D16" s="4" t="s">
        <v>205</v>
      </c>
      <c r="E16" s="4" t="s">
        <v>14</v>
      </c>
      <c r="F16" s="5">
        <v>5.1299999999999998E-2</v>
      </c>
      <c r="G16" s="4">
        <v>4</v>
      </c>
      <c r="H16" s="5">
        <f t="shared" si="5"/>
        <v>0.20519999999999999</v>
      </c>
      <c r="I16" s="6">
        <v>500</v>
      </c>
      <c r="J16" s="4">
        <f>IF(I16&lt;&gt;"",I16,$A$51*G16)</f>
        <v>500</v>
      </c>
      <c r="K16" s="4">
        <v>8</v>
      </c>
      <c r="L16" s="4">
        <f t="shared" si="4"/>
        <v>500</v>
      </c>
      <c r="M16" s="2">
        <f>F16*L16</f>
        <v>25.65</v>
      </c>
      <c r="N16" s="2"/>
      <c r="O16" s="2"/>
    </row>
    <row r="17" spans="1:15" x14ac:dyDescent="0.2">
      <c r="J17" s="4"/>
      <c r="K17" s="4"/>
      <c r="L17" s="4"/>
      <c r="M17" s="2"/>
      <c r="N17" s="2"/>
      <c r="O17" s="2"/>
    </row>
    <row r="18" spans="1:15" s="4" customFormat="1" x14ac:dyDescent="0.2">
      <c r="A18" s="4" t="s">
        <v>157</v>
      </c>
      <c r="B18" s="4" t="s">
        <v>19</v>
      </c>
      <c r="C18" s="1" t="s">
        <v>20</v>
      </c>
      <c r="D18" s="4" t="s">
        <v>21</v>
      </c>
      <c r="E18" s="4" t="s">
        <v>22</v>
      </c>
      <c r="F18" s="5">
        <v>0.77749999999999997</v>
      </c>
      <c r="G18" s="4">
        <v>1</v>
      </c>
      <c r="H18" s="5">
        <f>G18*F18</f>
        <v>0.77749999999999997</v>
      </c>
      <c r="I18" s="6">
        <v>100</v>
      </c>
      <c r="J18" s="4">
        <f t="shared" ref="J18:J28" si="6">IF(I18&lt;&gt;"",I18,$A$51*G18)</f>
        <v>100</v>
      </c>
      <c r="K18" s="4">
        <v>9</v>
      </c>
      <c r="L18" s="4">
        <f t="shared" si="4"/>
        <v>100</v>
      </c>
      <c r="M18" s="2">
        <f t="shared" ref="M18:M24" si="7">F18*L18</f>
        <v>77.75</v>
      </c>
      <c r="N18" s="2"/>
      <c r="O18" s="2"/>
    </row>
    <row r="19" spans="1:15" s="4" customFormat="1" x14ac:dyDescent="0.2">
      <c r="A19" s="4" t="s">
        <v>158</v>
      </c>
      <c r="B19" s="4" t="s">
        <v>23</v>
      </c>
      <c r="C19" s="1" t="s">
        <v>24</v>
      </c>
      <c r="D19" s="4" t="s">
        <v>25</v>
      </c>
      <c r="E19" s="4" t="s">
        <v>22</v>
      </c>
      <c r="F19" s="5">
        <v>1.137</v>
      </c>
      <c r="G19" s="4">
        <v>0.2</v>
      </c>
      <c r="H19" s="5">
        <f>G19*F19</f>
        <v>0.22740000000000002</v>
      </c>
      <c r="I19" s="6">
        <v>10</v>
      </c>
      <c r="J19" s="4">
        <f t="shared" si="6"/>
        <v>10</v>
      </c>
      <c r="K19" s="4">
        <v>12</v>
      </c>
      <c r="L19" s="4">
        <f t="shared" si="4"/>
        <v>10</v>
      </c>
      <c r="M19" s="2">
        <f t="shared" si="7"/>
        <v>11.370000000000001</v>
      </c>
      <c r="N19" s="2"/>
      <c r="O19" s="2"/>
    </row>
    <row r="20" spans="1:15" s="4" customFormat="1" x14ac:dyDescent="0.2">
      <c r="A20" s="4" t="s">
        <v>159</v>
      </c>
      <c r="B20" s="4" t="s">
        <v>2</v>
      </c>
      <c r="C20" s="1" t="s">
        <v>1</v>
      </c>
      <c r="D20" s="1" t="s">
        <v>0</v>
      </c>
      <c r="E20" s="4" t="s">
        <v>13</v>
      </c>
      <c r="F20" s="5">
        <v>1.4039999999999999</v>
      </c>
      <c r="G20" s="4">
        <v>1</v>
      </c>
      <c r="H20" s="5">
        <f>G20*F20</f>
        <v>1.4039999999999999</v>
      </c>
      <c r="I20" s="6">
        <v>100</v>
      </c>
      <c r="J20" s="4">
        <f t="shared" si="6"/>
        <v>100</v>
      </c>
      <c r="K20" s="4">
        <v>3</v>
      </c>
      <c r="L20" s="4">
        <f t="shared" si="4"/>
        <v>100</v>
      </c>
      <c r="M20" s="2">
        <f t="shared" si="7"/>
        <v>140.39999999999998</v>
      </c>
      <c r="N20" s="2"/>
      <c r="O20" s="2"/>
    </row>
    <row r="21" spans="1:15" s="4" customFormat="1" x14ac:dyDescent="0.2">
      <c r="A21" s="4" t="s">
        <v>160</v>
      </c>
      <c r="B21" s="4" t="s">
        <v>23</v>
      </c>
      <c r="C21" s="1" t="s">
        <v>70</v>
      </c>
      <c r="D21" s="1" t="s">
        <v>69</v>
      </c>
      <c r="E21" s="4" t="s">
        <v>50</v>
      </c>
      <c r="F21" s="5">
        <v>0.35770000000000002</v>
      </c>
      <c r="G21" s="4">
        <v>2</v>
      </c>
      <c r="H21" s="5">
        <f>F21*G21</f>
        <v>0.71540000000000004</v>
      </c>
      <c r="I21" s="6"/>
      <c r="J21" s="4">
        <f t="shared" si="6"/>
        <v>200</v>
      </c>
      <c r="K21" s="4">
        <v>23</v>
      </c>
      <c r="L21" s="4">
        <f t="shared" si="4"/>
        <v>177</v>
      </c>
      <c r="M21" s="2">
        <f t="shared" si="7"/>
        <v>63.312900000000006</v>
      </c>
      <c r="N21" s="2"/>
      <c r="O21" s="2"/>
    </row>
    <row r="22" spans="1:15" s="4" customFormat="1" x14ac:dyDescent="0.2">
      <c r="A22" s="4" t="s">
        <v>161</v>
      </c>
      <c r="B22" s="4" t="s">
        <v>116</v>
      </c>
      <c r="C22" s="10" t="s">
        <v>118</v>
      </c>
      <c r="D22" s="1" t="s">
        <v>117</v>
      </c>
      <c r="E22" s="4" t="s">
        <v>30</v>
      </c>
      <c r="F22" s="5">
        <v>3.1519999999999999E-2</v>
      </c>
      <c r="G22" s="4">
        <v>3</v>
      </c>
      <c r="H22" s="5">
        <f>F22*G22</f>
        <v>9.4560000000000005E-2</v>
      </c>
      <c r="I22" s="6">
        <v>250</v>
      </c>
      <c r="J22" s="4">
        <f t="shared" si="6"/>
        <v>250</v>
      </c>
      <c r="K22" s="4">
        <v>87</v>
      </c>
      <c r="L22" s="4">
        <f t="shared" si="4"/>
        <v>250</v>
      </c>
      <c r="M22" s="2">
        <f t="shared" si="7"/>
        <v>7.88</v>
      </c>
      <c r="N22" s="2"/>
      <c r="O22" s="2"/>
    </row>
    <row r="23" spans="1:15" s="4" customFormat="1" x14ac:dyDescent="0.2">
      <c r="A23" s="4" t="s">
        <v>162</v>
      </c>
      <c r="B23" s="4" t="s">
        <v>48</v>
      </c>
      <c r="C23" s="7" t="s">
        <v>92</v>
      </c>
      <c r="D23" s="1" t="s">
        <v>91</v>
      </c>
      <c r="E23" s="4" t="s">
        <v>30</v>
      </c>
      <c r="F23" s="5">
        <v>8.8400000000000006E-2</v>
      </c>
      <c r="G23" s="4">
        <v>4</v>
      </c>
      <c r="H23" s="5">
        <f>F23*G23</f>
        <v>0.35360000000000003</v>
      </c>
      <c r="I23" s="6">
        <v>288</v>
      </c>
      <c r="J23" s="4">
        <f t="shared" si="6"/>
        <v>288</v>
      </c>
      <c r="K23" s="4">
        <v>176</v>
      </c>
      <c r="L23" s="4">
        <f t="shared" si="4"/>
        <v>288</v>
      </c>
      <c r="M23" s="2">
        <f t="shared" si="7"/>
        <v>25.459200000000003</v>
      </c>
      <c r="N23" s="2"/>
      <c r="O23" s="2"/>
    </row>
    <row r="24" spans="1:15" s="4" customFormat="1" x14ac:dyDescent="0.2">
      <c r="A24" s="19" t="s">
        <v>163</v>
      </c>
      <c r="B24" s="4" t="s">
        <v>19</v>
      </c>
      <c r="C24" s="1">
        <v>5031821852</v>
      </c>
      <c r="D24" s="4" t="s">
        <v>143</v>
      </c>
      <c r="E24" s="4" t="s">
        <v>13</v>
      </c>
      <c r="F24" s="5">
        <v>1.9067000000000001</v>
      </c>
      <c r="G24" s="4">
        <v>1</v>
      </c>
      <c r="H24" s="5">
        <f>F24*G24</f>
        <v>1.9067000000000001</v>
      </c>
      <c r="I24" s="6">
        <v>100</v>
      </c>
      <c r="J24" s="4">
        <f t="shared" si="6"/>
        <v>100</v>
      </c>
      <c r="K24" s="4">
        <v>7</v>
      </c>
      <c r="L24" s="4">
        <f t="shared" si="4"/>
        <v>100</v>
      </c>
      <c r="M24" s="2">
        <f t="shared" si="7"/>
        <v>190.67000000000002</v>
      </c>
      <c r="N24" s="2"/>
      <c r="O24" s="2"/>
    </row>
    <row r="25" spans="1:15" s="4" customFormat="1" x14ac:dyDescent="0.2">
      <c r="A25" s="4" t="s">
        <v>190</v>
      </c>
      <c r="B25" s="4" t="s">
        <v>191</v>
      </c>
      <c r="C25" s="4" t="s">
        <v>192</v>
      </c>
      <c r="D25" s="4" t="s">
        <v>193</v>
      </c>
      <c r="E25" s="1" t="s">
        <v>194</v>
      </c>
      <c r="F25" s="5">
        <v>8.2400000000000001E-2</v>
      </c>
      <c r="G25" s="4">
        <v>2</v>
      </c>
      <c r="H25" s="5">
        <f>G25*F25</f>
        <v>0.1648</v>
      </c>
      <c r="I25" s="6"/>
      <c r="J25" s="4">
        <f t="shared" si="6"/>
        <v>200</v>
      </c>
      <c r="K25" s="4">
        <v>4</v>
      </c>
      <c r="L25" s="4">
        <f t="shared" si="4"/>
        <v>196</v>
      </c>
      <c r="M25" s="2">
        <f>F25*L25</f>
        <v>16.150400000000001</v>
      </c>
      <c r="N25" s="2"/>
      <c r="O25" s="2"/>
    </row>
    <row r="26" spans="1:15" s="4" customFormat="1" x14ac:dyDescent="0.2">
      <c r="A26" s="4" t="s">
        <v>164</v>
      </c>
      <c r="B26" s="4" t="s">
        <v>26</v>
      </c>
      <c r="C26" s="4" t="s">
        <v>35</v>
      </c>
      <c r="D26" s="4" t="s">
        <v>34</v>
      </c>
      <c r="E26" s="4" t="s">
        <v>36</v>
      </c>
      <c r="F26" s="5">
        <v>0.52900000000000003</v>
      </c>
      <c r="G26" s="4">
        <v>1</v>
      </c>
      <c r="H26" s="5">
        <f>G26*F26</f>
        <v>0.52900000000000003</v>
      </c>
      <c r="I26" s="6">
        <v>100</v>
      </c>
      <c r="J26" s="4">
        <f t="shared" si="6"/>
        <v>100</v>
      </c>
      <c r="K26" s="4">
        <v>15</v>
      </c>
      <c r="L26" s="4">
        <f t="shared" si="4"/>
        <v>100</v>
      </c>
      <c r="M26" s="2">
        <f>F26*L26</f>
        <v>52.900000000000006</v>
      </c>
      <c r="N26" s="2"/>
      <c r="O26" s="2"/>
    </row>
    <row r="27" spans="1:15" x14ac:dyDescent="0.2">
      <c r="A27" s="1" t="s">
        <v>165</v>
      </c>
      <c r="B27" s="1" t="s">
        <v>66</v>
      </c>
      <c r="C27" s="1" t="s">
        <v>68</v>
      </c>
      <c r="D27" s="1" t="s">
        <v>67</v>
      </c>
      <c r="E27" s="1" t="s">
        <v>13</v>
      </c>
      <c r="F27" s="2">
        <v>1.4718</v>
      </c>
      <c r="G27" s="1">
        <v>1</v>
      </c>
      <c r="H27" s="5">
        <v>1.4410000000000001</v>
      </c>
      <c r="I27" s="3">
        <v>100</v>
      </c>
      <c r="J27" s="4">
        <f t="shared" si="6"/>
        <v>100</v>
      </c>
      <c r="K27" s="4">
        <v>2</v>
      </c>
      <c r="L27" s="4">
        <f t="shared" si="4"/>
        <v>100</v>
      </c>
      <c r="M27" s="2">
        <f>F27*L27</f>
        <v>147.18</v>
      </c>
      <c r="N27" s="2"/>
    </row>
    <row r="28" spans="1:15" x14ac:dyDescent="0.2">
      <c r="A28" s="4" t="s">
        <v>197</v>
      </c>
      <c r="B28" s="1" t="s">
        <v>191</v>
      </c>
      <c r="C28" s="1" t="s">
        <v>196</v>
      </c>
      <c r="D28" s="1" t="s">
        <v>195</v>
      </c>
      <c r="E28" s="1" t="s">
        <v>13</v>
      </c>
      <c r="F28" s="2">
        <v>1.48</v>
      </c>
      <c r="G28" s="1">
        <v>0.2</v>
      </c>
      <c r="H28" s="5">
        <v>2.4409999999999998</v>
      </c>
      <c r="J28" s="4">
        <f t="shared" si="6"/>
        <v>20</v>
      </c>
      <c r="K28" s="4"/>
      <c r="L28" s="4">
        <f t="shared" ref="L28" si="8">IF(I28&lt;&gt;"",I28,IF(J28-K28&gt;0,J28-K28,0))</f>
        <v>20</v>
      </c>
      <c r="M28" s="2">
        <f>F28*L28</f>
        <v>29.6</v>
      </c>
      <c r="N28" s="2"/>
    </row>
    <row r="29" spans="1:15" x14ac:dyDescent="0.2">
      <c r="H29" s="5"/>
      <c r="J29" s="4"/>
      <c r="K29" s="4"/>
      <c r="L29" s="4"/>
      <c r="M29" s="2"/>
      <c r="N29" s="2"/>
    </row>
    <row r="30" spans="1:15" x14ac:dyDescent="0.2">
      <c r="A30" s="4" t="s">
        <v>166</v>
      </c>
      <c r="B30" s="4" t="s">
        <v>37</v>
      </c>
      <c r="C30" s="1" t="s">
        <v>40</v>
      </c>
      <c r="D30" s="1" t="s">
        <v>39</v>
      </c>
      <c r="E30" s="4" t="s">
        <v>31</v>
      </c>
      <c r="F30" s="5">
        <v>2.1800000000000002</v>
      </c>
      <c r="G30" s="4">
        <v>1</v>
      </c>
      <c r="H30" s="5">
        <f>G30*F30</f>
        <v>2.1800000000000002</v>
      </c>
      <c r="I30" s="6">
        <v>100</v>
      </c>
      <c r="J30" s="4">
        <f>IF(I30&lt;&gt;"",I30,$A$51*G30)</f>
        <v>100</v>
      </c>
      <c r="K30" s="4">
        <v>2</v>
      </c>
      <c r="L30" s="4">
        <f t="shared" si="4"/>
        <v>100</v>
      </c>
      <c r="M30" s="2">
        <f t="shared" ref="M30:M43" si="9">F30*L30</f>
        <v>218.00000000000003</v>
      </c>
      <c r="N30" s="2"/>
      <c r="O30" s="2"/>
    </row>
    <row r="31" spans="1:15" s="4" customFormat="1" x14ac:dyDescent="0.2">
      <c r="A31" s="4" t="s">
        <v>167</v>
      </c>
      <c r="B31" s="4" t="s">
        <v>33</v>
      </c>
      <c r="C31" s="4" t="s">
        <v>114</v>
      </c>
      <c r="D31" s="4" t="s">
        <v>112</v>
      </c>
      <c r="E31" s="4" t="s">
        <v>113</v>
      </c>
      <c r="F31" s="5">
        <v>1.9</v>
      </c>
      <c r="G31" s="4">
        <v>1</v>
      </c>
      <c r="H31" s="5">
        <f t="shared" ref="H31:H47" si="10">G31*F31</f>
        <v>1.9</v>
      </c>
      <c r="I31" s="6">
        <v>100</v>
      </c>
      <c r="J31" s="4">
        <f>IF(I31&lt;&gt;"",I31,$A$51*G31)</f>
        <v>100</v>
      </c>
      <c r="K31" s="4">
        <v>5</v>
      </c>
      <c r="L31" s="4">
        <f t="shared" si="4"/>
        <v>100</v>
      </c>
      <c r="M31" s="2">
        <f t="shared" si="9"/>
        <v>190</v>
      </c>
      <c r="N31" s="2"/>
      <c r="O31" s="2"/>
    </row>
    <row r="32" spans="1:15" s="4" customFormat="1" x14ac:dyDescent="0.2">
      <c r="A32" s="4" t="s">
        <v>168</v>
      </c>
      <c r="B32" s="4" t="s">
        <v>11</v>
      </c>
      <c r="C32" s="1" t="s">
        <v>10</v>
      </c>
      <c r="D32" s="1" t="s">
        <v>9</v>
      </c>
      <c r="E32" s="4" t="s">
        <v>32</v>
      </c>
      <c r="F32" s="5">
        <v>1.048</v>
      </c>
      <c r="G32" s="4">
        <v>2</v>
      </c>
      <c r="H32" s="5">
        <f t="shared" si="10"/>
        <v>2.0960000000000001</v>
      </c>
      <c r="I32" s="6"/>
      <c r="J32" s="4">
        <f>IF(I32&lt;&gt;"",I32,$A$51*G32)</f>
        <v>200</v>
      </c>
      <c r="K32" s="4">
        <v>20</v>
      </c>
      <c r="L32" s="4">
        <f t="shared" si="4"/>
        <v>180</v>
      </c>
      <c r="M32" s="2">
        <f t="shared" si="9"/>
        <v>188.64000000000001</v>
      </c>
      <c r="N32" s="2"/>
      <c r="O32" s="2"/>
    </row>
    <row r="33" spans="1:15" x14ac:dyDescent="0.2">
      <c r="A33" s="1" t="s">
        <v>169</v>
      </c>
      <c r="B33" s="1" t="s">
        <v>142</v>
      </c>
      <c r="C33" s="1" t="s">
        <v>141</v>
      </c>
      <c r="D33" s="1" t="s">
        <v>140</v>
      </c>
      <c r="E33" s="1" t="s">
        <v>100</v>
      </c>
      <c r="F33" s="2">
        <v>0.05</v>
      </c>
      <c r="G33" s="1">
        <v>1</v>
      </c>
      <c r="H33" s="5">
        <f t="shared" si="10"/>
        <v>0.05</v>
      </c>
      <c r="I33" s="3">
        <v>100</v>
      </c>
      <c r="J33" s="4">
        <f>IF(I33&lt;&gt;"",I33,$A$51*G33)</f>
        <v>100</v>
      </c>
      <c r="K33" s="4">
        <v>11</v>
      </c>
      <c r="L33" s="4">
        <f t="shared" si="4"/>
        <v>100</v>
      </c>
      <c r="M33" s="2">
        <f t="shared" si="9"/>
        <v>5</v>
      </c>
      <c r="N33" s="2"/>
    </row>
    <row r="34" spans="1:15" x14ac:dyDescent="0.2">
      <c r="A34" s="4" t="s">
        <v>200</v>
      </c>
      <c r="B34" s="1" t="s">
        <v>37</v>
      </c>
      <c r="C34" s="1" t="s">
        <v>199</v>
      </c>
      <c r="D34" s="1" t="s">
        <v>198</v>
      </c>
      <c r="E34" s="1" t="s">
        <v>100</v>
      </c>
      <c r="F34" s="2">
        <v>0.41</v>
      </c>
      <c r="G34" s="1">
        <v>1</v>
      </c>
      <c r="H34" s="5">
        <f t="shared" ref="H34" si="11">G34*F34</f>
        <v>0.41</v>
      </c>
      <c r="I34" s="6">
        <v>100</v>
      </c>
      <c r="J34" s="4">
        <f t="shared" ref="J34" si="12">IF(I34&lt;&gt;"",I34,$A$51*G34)</f>
        <v>100</v>
      </c>
      <c r="K34" s="4">
        <v>2</v>
      </c>
      <c r="L34" s="4">
        <f t="shared" ref="L34" si="13">IF(I34&lt;&gt;"",I34,IF(J34-K34&gt;0,J34-K34,0))</f>
        <v>100</v>
      </c>
      <c r="M34" s="2">
        <f t="shared" ref="M34" si="14">F34*L34</f>
        <v>41</v>
      </c>
      <c r="N34" s="2"/>
    </row>
    <row r="35" spans="1:15" x14ac:dyDescent="0.2">
      <c r="A35" s="4" t="s">
        <v>170</v>
      </c>
      <c r="B35" s="4" t="s">
        <v>41</v>
      </c>
      <c r="C35" s="1" t="s">
        <v>55</v>
      </c>
      <c r="D35" s="1" t="s">
        <v>54</v>
      </c>
      <c r="E35" s="4" t="s">
        <v>29</v>
      </c>
      <c r="F35" s="5">
        <v>0.83209999999999995</v>
      </c>
      <c r="G35" s="4">
        <v>1</v>
      </c>
      <c r="H35" s="5">
        <f t="shared" si="10"/>
        <v>0.83209999999999995</v>
      </c>
      <c r="I35" s="6">
        <v>100</v>
      </c>
      <c r="J35" s="4">
        <f t="shared" ref="J35:J43" si="15">IF(I35&lt;&gt;"",I35,$A$51*G35)</f>
        <v>100</v>
      </c>
      <c r="K35" s="4">
        <v>15</v>
      </c>
      <c r="L35" s="4">
        <f t="shared" si="4"/>
        <v>100</v>
      </c>
      <c r="M35" s="2">
        <f t="shared" si="9"/>
        <v>83.21</v>
      </c>
      <c r="N35" s="2"/>
      <c r="O35" s="2"/>
    </row>
    <row r="36" spans="1:15" s="4" customFormat="1" x14ac:dyDescent="0.2">
      <c r="A36" s="4" t="s">
        <v>171</v>
      </c>
      <c r="B36" s="1" t="s">
        <v>15</v>
      </c>
      <c r="C36" s="1" t="s">
        <v>204</v>
      </c>
      <c r="D36" s="1" t="s">
        <v>203</v>
      </c>
      <c r="E36" s="1" t="s">
        <v>27</v>
      </c>
      <c r="F36" s="2">
        <v>0.70399999999999996</v>
      </c>
      <c r="G36" s="4">
        <v>1</v>
      </c>
      <c r="H36" s="5">
        <f t="shared" si="10"/>
        <v>0.70399999999999996</v>
      </c>
      <c r="I36" s="6"/>
      <c r="J36" s="4">
        <f t="shared" si="15"/>
        <v>100</v>
      </c>
      <c r="K36" s="4">
        <v>20</v>
      </c>
      <c r="L36" s="4">
        <f t="shared" si="4"/>
        <v>80</v>
      </c>
      <c r="M36" s="2">
        <f t="shared" si="9"/>
        <v>56.319999999999993</v>
      </c>
      <c r="N36" s="2"/>
      <c r="O36" s="2"/>
    </row>
    <row r="37" spans="1:15" s="4" customFormat="1" x14ac:dyDescent="0.2">
      <c r="A37" s="4" t="s">
        <v>172</v>
      </c>
      <c r="B37" s="4" t="s">
        <v>8</v>
      </c>
      <c r="C37" s="1" t="s">
        <v>16</v>
      </c>
      <c r="D37" s="4" t="s">
        <v>17</v>
      </c>
      <c r="E37" s="4" t="s">
        <v>18</v>
      </c>
      <c r="F37" s="5">
        <v>0.1085</v>
      </c>
      <c r="G37" s="4">
        <v>1</v>
      </c>
      <c r="H37" s="5">
        <f t="shared" si="10"/>
        <v>0.1085</v>
      </c>
      <c r="I37" s="6">
        <v>100</v>
      </c>
      <c r="J37" s="4">
        <f t="shared" si="15"/>
        <v>100</v>
      </c>
      <c r="K37" s="4">
        <v>47</v>
      </c>
      <c r="L37" s="4">
        <f t="shared" si="4"/>
        <v>100</v>
      </c>
      <c r="M37" s="2">
        <f t="shared" si="9"/>
        <v>10.85</v>
      </c>
      <c r="N37" s="2"/>
      <c r="O37" s="2"/>
    </row>
    <row r="38" spans="1:15" s="4" customFormat="1" x14ac:dyDescent="0.2">
      <c r="A38" s="4" t="s">
        <v>173</v>
      </c>
      <c r="B38" s="4" t="s">
        <v>8</v>
      </c>
      <c r="C38" s="1" t="s">
        <v>111</v>
      </c>
      <c r="D38" s="4" t="s">
        <v>110</v>
      </c>
      <c r="E38" s="4" t="s">
        <v>18</v>
      </c>
      <c r="F38" s="5">
        <v>0.12189999999999999</v>
      </c>
      <c r="G38" s="4">
        <v>1</v>
      </c>
      <c r="H38" s="5">
        <f t="shared" si="10"/>
        <v>0.12189999999999999</v>
      </c>
      <c r="I38" s="6"/>
      <c r="J38" s="4">
        <f t="shared" si="15"/>
        <v>100</v>
      </c>
      <c r="K38" s="4">
        <v>147</v>
      </c>
      <c r="L38" s="4">
        <f t="shared" si="4"/>
        <v>0</v>
      </c>
      <c r="M38" s="2">
        <f t="shared" si="9"/>
        <v>0</v>
      </c>
      <c r="N38" s="2"/>
      <c r="O38" s="2"/>
    </row>
    <row r="39" spans="1:15" s="4" customFormat="1" x14ac:dyDescent="0.2">
      <c r="A39" s="4" t="s">
        <v>174</v>
      </c>
      <c r="B39" s="4" t="s">
        <v>126</v>
      </c>
      <c r="C39" s="4" t="s">
        <v>127</v>
      </c>
      <c r="D39" s="4" t="s">
        <v>125</v>
      </c>
      <c r="E39" s="4" t="s">
        <v>18</v>
      </c>
      <c r="F39" s="5">
        <v>0.37430000000000002</v>
      </c>
      <c r="G39" s="4">
        <v>1</v>
      </c>
      <c r="H39" s="5">
        <f t="shared" si="10"/>
        <v>0.37430000000000002</v>
      </c>
      <c r="I39" s="6">
        <v>100</v>
      </c>
      <c r="J39" s="4">
        <f t="shared" si="15"/>
        <v>100</v>
      </c>
      <c r="K39" s="4">
        <v>17</v>
      </c>
      <c r="L39" s="4">
        <f t="shared" si="4"/>
        <v>100</v>
      </c>
      <c r="M39" s="2">
        <f t="shared" si="9"/>
        <v>37.43</v>
      </c>
      <c r="N39" s="2"/>
      <c r="O39" s="2"/>
    </row>
    <row r="40" spans="1:15" x14ac:dyDescent="0.2">
      <c r="A40" s="4" t="s">
        <v>175</v>
      </c>
      <c r="B40" s="4" t="s">
        <v>134</v>
      </c>
      <c r="C40" s="1" t="s">
        <v>133</v>
      </c>
      <c r="D40" s="1" t="s">
        <v>132</v>
      </c>
      <c r="E40" s="4" t="s">
        <v>131</v>
      </c>
      <c r="F40" s="5">
        <v>0.36480000000000001</v>
      </c>
      <c r="G40" s="4">
        <v>1</v>
      </c>
      <c r="H40" s="5">
        <f t="shared" si="10"/>
        <v>0.36480000000000001</v>
      </c>
      <c r="I40" s="6">
        <v>100</v>
      </c>
      <c r="J40" s="4">
        <f t="shared" si="15"/>
        <v>100</v>
      </c>
      <c r="K40" s="4">
        <v>11</v>
      </c>
      <c r="L40" s="4">
        <f t="shared" si="4"/>
        <v>100</v>
      </c>
      <c r="M40" s="2">
        <f t="shared" si="9"/>
        <v>36.480000000000004</v>
      </c>
      <c r="N40" s="2"/>
      <c r="O40" s="2"/>
    </row>
    <row r="41" spans="1:15" x14ac:dyDescent="0.2">
      <c r="A41" s="1" t="s">
        <v>176</v>
      </c>
      <c r="B41" s="1" t="s">
        <v>11</v>
      </c>
      <c r="C41" s="1" t="s">
        <v>109</v>
      </c>
      <c r="D41" s="1" t="s">
        <v>108</v>
      </c>
      <c r="E41" s="1" t="s">
        <v>103</v>
      </c>
      <c r="F41" s="2">
        <v>0.8639</v>
      </c>
      <c r="G41" s="1">
        <v>1</v>
      </c>
      <c r="H41" s="5">
        <f t="shared" si="10"/>
        <v>0.8639</v>
      </c>
      <c r="I41" s="3">
        <v>100</v>
      </c>
      <c r="J41" s="4">
        <f t="shared" si="15"/>
        <v>100</v>
      </c>
      <c r="K41" s="4">
        <v>10</v>
      </c>
      <c r="L41" s="4">
        <f t="shared" si="4"/>
        <v>100</v>
      </c>
      <c r="M41" s="2">
        <f t="shared" si="9"/>
        <v>86.39</v>
      </c>
      <c r="N41" s="2"/>
    </row>
    <row r="42" spans="1:15" x14ac:dyDescent="0.2">
      <c r="A42" s="1" t="s">
        <v>106</v>
      </c>
      <c r="B42" s="1" t="s">
        <v>107</v>
      </c>
      <c r="C42" s="1" t="s">
        <v>105</v>
      </c>
      <c r="D42" s="1" t="s">
        <v>104</v>
      </c>
      <c r="E42" s="1" t="s">
        <v>30</v>
      </c>
      <c r="F42" s="2">
        <v>0.1784</v>
      </c>
      <c r="G42" s="1">
        <v>1</v>
      </c>
      <c r="H42" s="5">
        <f t="shared" si="10"/>
        <v>0.1784</v>
      </c>
      <c r="J42" s="4">
        <f t="shared" si="15"/>
        <v>100</v>
      </c>
      <c r="K42" s="4">
        <v>70</v>
      </c>
      <c r="L42" s="4">
        <f t="shared" si="4"/>
        <v>30</v>
      </c>
      <c r="M42" s="2">
        <f t="shared" si="9"/>
        <v>5.3520000000000003</v>
      </c>
      <c r="N42" s="2"/>
    </row>
    <row r="43" spans="1:15" s="4" customFormat="1" x14ac:dyDescent="0.2">
      <c r="A43" s="4" t="s">
        <v>177</v>
      </c>
      <c r="B43" s="4" t="s">
        <v>52</v>
      </c>
      <c r="C43" s="1" t="s">
        <v>53</v>
      </c>
      <c r="D43" s="4" t="s">
        <v>51</v>
      </c>
      <c r="E43" s="4" t="s">
        <v>30</v>
      </c>
      <c r="F43" s="5">
        <v>1.3949</v>
      </c>
      <c r="G43" s="4">
        <v>1</v>
      </c>
      <c r="H43" s="5">
        <f t="shared" si="10"/>
        <v>1.3949</v>
      </c>
      <c r="I43" s="6">
        <v>100</v>
      </c>
      <c r="J43" s="4">
        <f t="shared" si="15"/>
        <v>100</v>
      </c>
      <c r="K43" s="4">
        <v>10</v>
      </c>
      <c r="L43" s="4">
        <f t="shared" si="4"/>
        <v>100</v>
      </c>
      <c r="M43" s="2">
        <f t="shared" si="9"/>
        <v>139.49</v>
      </c>
      <c r="N43" s="2"/>
      <c r="O43" s="2"/>
    </row>
    <row r="44" spans="1:15" s="4" customFormat="1" x14ac:dyDescent="0.2">
      <c r="C44" s="1"/>
      <c r="D44" s="1"/>
      <c r="E44" s="1"/>
      <c r="F44" s="2"/>
      <c r="G44" s="1"/>
      <c r="H44" s="2"/>
      <c r="I44" s="3"/>
      <c r="K44" s="1"/>
      <c r="M44" s="2"/>
      <c r="N44" s="2"/>
      <c r="O44" s="2"/>
    </row>
    <row r="45" spans="1:15" s="4" customFormat="1" x14ac:dyDescent="0.2">
      <c r="C45" s="1"/>
      <c r="F45" s="5"/>
      <c r="H45" s="8"/>
      <c r="I45" s="6"/>
      <c r="M45" s="2"/>
      <c r="N45" s="2"/>
      <c r="O45" s="2"/>
    </row>
    <row r="46" spans="1:15" x14ac:dyDescent="0.2">
      <c r="A46" s="1" t="s">
        <v>178</v>
      </c>
      <c r="B46" s="1" t="s">
        <v>71</v>
      </c>
      <c r="C46" s="1" t="s">
        <v>87</v>
      </c>
      <c r="D46" s="1" t="s">
        <v>86</v>
      </c>
      <c r="E46" s="9" t="s">
        <v>30</v>
      </c>
      <c r="F46" s="2">
        <v>1.95</v>
      </c>
      <c r="G46" s="1">
        <v>1</v>
      </c>
      <c r="H46" s="8">
        <f t="shared" si="10"/>
        <v>1.95</v>
      </c>
      <c r="J46" s="4">
        <f>IF(I46&lt;&gt;"",I46,$A$51*G46)</f>
        <v>100</v>
      </c>
      <c r="K46" s="4">
        <v>10</v>
      </c>
      <c r="L46" s="4">
        <f t="shared" si="4"/>
        <v>90</v>
      </c>
      <c r="M46" s="2">
        <f>F46*L46</f>
        <v>175.5</v>
      </c>
      <c r="N46" s="2"/>
    </row>
    <row r="47" spans="1:15" x14ac:dyDescent="0.2">
      <c r="A47" s="1" t="s">
        <v>80</v>
      </c>
      <c r="B47" s="1" t="s">
        <v>48</v>
      </c>
      <c r="C47" s="1" t="s">
        <v>93</v>
      </c>
      <c r="D47" s="1" t="s">
        <v>79</v>
      </c>
      <c r="E47" s="9" t="s">
        <v>30</v>
      </c>
      <c r="F47" s="2">
        <v>1.8568</v>
      </c>
      <c r="G47" s="1">
        <v>1</v>
      </c>
      <c r="H47" s="8">
        <f t="shared" si="10"/>
        <v>1.8568</v>
      </c>
      <c r="J47" s="4">
        <f>IF(I47&lt;&gt;"",I47,$A$51*G47)</f>
        <v>100</v>
      </c>
      <c r="K47" s="4">
        <v>13</v>
      </c>
      <c r="L47" s="4">
        <f t="shared" si="4"/>
        <v>87</v>
      </c>
      <c r="M47" s="2">
        <f>F47*L47</f>
        <v>161.54159999999999</v>
      </c>
      <c r="N47" s="2"/>
    </row>
    <row r="48" spans="1:15" x14ac:dyDescent="0.2">
      <c r="E48" s="9"/>
      <c r="H48" s="8"/>
      <c r="J48" s="4"/>
      <c r="K48" s="4"/>
      <c r="L48" s="4"/>
      <c r="M48" s="2"/>
      <c r="N48" s="2"/>
    </row>
    <row r="49" spans="1:16" x14ac:dyDescent="0.2">
      <c r="J49" s="4"/>
      <c r="K49" s="4"/>
      <c r="L49" s="4"/>
    </row>
    <row r="50" spans="1:16" x14ac:dyDescent="0.2">
      <c r="A50" s="1" t="s">
        <v>201</v>
      </c>
      <c r="D50" s="1" t="s">
        <v>81</v>
      </c>
      <c r="F50" s="2">
        <f>SUM(H22:H47)</f>
        <v>22.31626</v>
      </c>
      <c r="G50" s="1">
        <v>1</v>
      </c>
      <c r="H50" s="2">
        <f>F50*G50</f>
        <v>22.31626</v>
      </c>
      <c r="I50" s="2"/>
      <c r="J50" s="4">
        <f>IF(I50&lt;&gt;"",I50,$A$51*G50)</f>
        <v>100</v>
      </c>
      <c r="L50" s="4">
        <f>IF(I50&lt;&gt;"",I50,IF(J50-K50&gt;0,J50-K50,0))</f>
        <v>100</v>
      </c>
      <c r="M50" s="2">
        <f>SUM(M3:M47)</f>
        <v>2364.1263000000004</v>
      </c>
      <c r="N50" s="2"/>
      <c r="P50" s="2"/>
    </row>
    <row r="51" spans="1:16" x14ac:dyDescent="0.2">
      <c r="A51" s="1">
        <v>100</v>
      </c>
      <c r="D51" s="1" t="s">
        <v>82</v>
      </c>
      <c r="F51" s="2">
        <v>35.96</v>
      </c>
      <c r="G51" s="1">
        <v>1</v>
      </c>
      <c r="H51" s="2">
        <f>F51*G51</f>
        <v>35.96</v>
      </c>
      <c r="J51" s="4">
        <f>IF(I51&lt;&gt;"",I51,$A$51*G51)</f>
        <v>100</v>
      </c>
      <c r="L51" s="4">
        <f>IF(I51&lt;&gt;"",I51,IF(J51-K51&gt;0,J51-K51,0))</f>
        <v>100</v>
      </c>
      <c r="M51" s="2">
        <f>F51*L51</f>
        <v>3596</v>
      </c>
      <c r="N51" s="2"/>
      <c r="P51" s="2"/>
    </row>
    <row r="52" spans="1:16" x14ac:dyDescent="0.2">
      <c r="A52" s="4"/>
      <c r="B52" s="4"/>
      <c r="D52" s="1" t="s">
        <v>83</v>
      </c>
      <c r="F52" s="2">
        <f>215/A51</f>
        <v>2.15</v>
      </c>
      <c r="G52" s="1">
        <v>1</v>
      </c>
      <c r="H52" s="2">
        <f>F52*G52</f>
        <v>2.15</v>
      </c>
      <c r="J52" s="4">
        <f>IF(I52&lt;&gt;"",I52,$A$51*G52)</f>
        <v>100</v>
      </c>
      <c r="L52" s="4">
        <f t="shared" si="4"/>
        <v>100</v>
      </c>
      <c r="M52" s="2">
        <f>F52*L52</f>
        <v>215</v>
      </c>
      <c r="N52" s="2"/>
    </row>
    <row r="53" spans="1:16" x14ac:dyDescent="0.2">
      <c r="A53" s="4" t="s">
        <v>89</v>
      </c>
      <c r="B53" s="5">
        <f>F50+H52</f>
        <v>24.466259999999998</v>
      </c>
      <c r="D53" s="1" t="s">
        <v>84</v>
      </c>
      <c r="F53" s="2">
        <f>Extras!F23</f>
        <v>15.606999999999999</v>
      </c>
      <c r="G53" s="1">
        <v>1</v>
      </c>
      <c r="H53" s="2">
        <f>F53*G53</f>
        <v>15.606999999999999</v>
      </c>
      <c r="J53" s="4">
        <f>IF(I53&lt;&gt;"",I53,$A$51*G53)</f>
        <v>100</v>
      </c>
      <c r="L53" s="4">
        <f t="shared" si="4"/>
        <v>100</v>
      </c>
      <c r="M53" s="2">
        <f>F53*L53</f>
        <v>1560.6999999999998</v>
      </c>
      <c r="N53" s="2"/>
    </row>
    <row r="54" spans="1:16" x14ac:dyDescent="0.2">
      <c r="A54" s="4" t="s">
        <v>88</v>
      </c>
      <c r="B54" s="5">
        <f>(100-H55)*B51</f>
        <v>0</v>
      </c>
      <c r="N54" s="2"/>
    </row>
    <row r="55" spans="1:16" x14ac:dyDescent="0.2">
      <c r="A55" s="4" t="s">
        <v>90</v>
      </c>
      <c r="B55" s="4">
        <f>B54/B53</f>
        <v>0</v>
      </c>
      <c r="D55" s="1" t="str">
        <f>"There are "&amp;COUNTA(D3:D47) &amp; " Digikey items."</f>
        <v>There are 40 Digikey items.</v>
      </c>
      <c r="H55" s="2">
        <f>SUM(H50:H53)</f>
        <v>76.033259999999999</v>
      </c>
      <c r="M55" s="2">
        <f>SUM(M50:M53)</f>
        <v>7735.8262999999997</v>
      </c>
    </row>
    <row r="56" spans="1:16" x14ac:dyDescent="0.2">
      <c r="B56" s="3"/>
      <c r="N56" s="2"/>
    </row>
    <row r="58" spans="1:16" x14ac:dyDescent="0.2">
      <c r="A58" s="4"/>
      <c r="B58" s="4"/>
    </row>
  </sheetData>
  <mergeCells count="1">
    <mergeCell ref="A1:M1"/>
  </mergeCells>
  <conditionalFormatting sqref="A3:A55">
    <cfRule type="containsText" dxfId="0" priority="1" operator="containsText" text="DONE">
      <formula>NOT(ISERROR(SEARCH("DONE",A3)))</formula>
    </cfRule>
  </conditionalFormatting>
  <printOptions headings="1"/>
  <pageMargins left="0.7" right="0.7" top="0.75" bottom="0.75" header="0.3" footer="0.3"/>
  <pageSetup scale="7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"/>
  <sheetViews>
    <sheetView tabSelected="1" zoomScaleNormal="100" workbookViewId="0">
      <selection activeCell="J16" sqref="J16"/>
    </sheetView>
  </sheetViews>
  <sheetFormatPr defaultRowHeight="15" x14ac:dyDescent="0.25"/>
  <cols>
    <col min="2" max="2" width="10.7109375" bestFit="1" customWidth="1"/>
    <col min="3" max="3" width="52.7109375" customWidth="1"/>
  </cols>
  <sheetData>
    <row r="1" spans="2:11" x14ac:dyDescent="0.25">
      <c r="B1" t="s">
        <v>72</v>
      </c>
      <c r="C1" t="s">
        <v>38</v>
      </c>
      <c r="D1" t="s">
        <v>73</v>
      </c>
      <c r="E1" t="s">
        <v>12</v>
      </c>
      <c r="F1" t="s">
        <v>97</v>
      </c>
      <c r="G1" t="s">
        <v>187</v>
      </c>
      <c r="I1" t="s">
        <v>139</v>
      </c>
      <c r="J1" t="s">
        <v>94</v>
      </c>
      <c r="K1" t="s">
        <v>96</v>
      </c>
    </row>
    <row r="2" spans="2:11" x14ac:dyDescent="0.25">
      <c r="B2" s="21" t="s">
        <v>74</v>
      </c>
      <c r="C2" s="21"/>
      <c r="D2" s="21"/>
    </row>
    <row r="3" spans="2:11" x14ac:dyDescent="0.25">
      <c r="B3" t="s">
        <v>183</v>
      </c>
      <c r="C3" t="s">
        <v>184</v>
      </c>
      <c r="D3">
        <v>2.42</v>
      </c>
      <c r="E3">
        <v>1</v>
      </c>
      <c r="F3">
        <f t="shared" ref="F3:F11" si="0">E3*D3</f>
        <v>2.42</v>
      </c>
      <c r="G3">
        <f>F3*Digikey!$L$53</f>
        <v>242</v>
      </c>
      <c r="I3">
        <f>E3*Digikey!$A$51</f>
        <v>100</v>
      </c>
      <c r="K3">
        <f>I3-J3</f>
        <v>100</v>
      </c>
    </row>
    <row r="4" spans="2:11" x14ac:dyDescent="0.25">
      <c r="B4" s="23" t="s">
        <v>99</v>
      </c>
      <c r="C4" s="23" t="s">
        <v>98</v>
      </c>
      <c r="D4" s="23">
        <v>15.91</v>
      </c>
      <c r="E4" s="23">
        <v>0.1</v>
      </c>
      <c r="F4" s="23">
        <f>E4*D4</f>
        <v>1.5910000000000002</v>
      </c>
      <c r="G4" s="23">
        <f>F4*Digikey!$L$53</f>
        <v>159.10000000000002</v>
      </c>
      <c r="H4" s="23"/>
      <c r="I4" s="23">
        <f>E4*Digikey!$A$51</f>
        <v>10</v>
      </c>
      <c r="J4" s="23"/>
      <c r="K4" s="23">
        <f t="shared" ref="K4:K17" si="1">I4-J4</f>
        <v>10</v>
      </c>
    </row>
    <row r="5" spans="2:11" x14ac:dyDescent="0.25">
      <c r="B5" s="23" t="s">
        <v>185</v>
      </c>
      <c r="C5" s="23" t="s">
        <v>186</v>
      </c>
      <c r="D5" s="23">
        <v>6.16</v>
      </c>
      <c r="E5" s="23">
        <v>0.1</v>
      </c>
      <c r="F5" s="23">
        <f>E5*D5</f>
        <v>0.6160000000000001</v>
      </c>
      <c r="G5" s="23">
        <f>F5*E5</f>
        <v>6.1600000000000016E-2</v>
      </c>
      <c r="H5" s="23"/>
      <c r="I5" s="23">
        <f>E5*Digikey!$A$51</f>
        <v>10</v>
      </c>
      <c r="J5" s="23"/>
      <c r="K5" s="23">
        <f t="shared" si="1"/>
        <v>10</v>
      </c>
    </row>
    <row r="7" spans="2:11" x14ac:dyDescent="0.25">
      <c r="B7" s="21" t="s">
        <v>75</v>
      </c>
      <c r="C7" s="21"/>
      <c r="D7" s="21"/>
    </row>
    <row r="8" spans="2:11" x14ac:dyDescent="0.25">
      <c r="B8" t="s">
        <v>136</v>
      </c>
      <c r="C8" t="s">
        <v>135</v>
      </c>
      <c r="D8">
        <v>1.39</v>
      </c>
      <c r="E8">
        <v>1</v>
      </c>
      <c r="F8">
        <f t="shared" si="0"/>
        <v>1.39</v>
      </c>
      <c r="G8">
        <f>F8*Digikey!$L$53</f>
        <v>139</v>
      </c>
      <c r="I8">
        <f>E8*Digikey!$A$51</f>
        <v>100</v>
      </c>
      <c r="J8">
        <v>11</v>
      </c>
      <c r="K8">
        <f t="shared" si="1"/>
        <v>89</v>
      </c>
    </row>
    <row r="10" spans="2:11" x14ac:dyDescent="0.25">
      <c r="B10" s="22" t="s">
        <v>78</v>
      </c>
      <c r="C10" s="22"/>
      <c r="D10" s="22"/>
    </row>
    <row r="11" spans="2:11" x14ac:dyDescent="0.25">
      <c r="B11" t="s">
        <v>76</v>
      </c>
      <c r="C11" t="s">
        <v>77</v>
      </c>
      <c r="D11">
        <v>1.65</v>
      </c>
      <c r="E11">
        <v>1</v>
      </c>
      <c r="F11">
        <f t="shared" si="0"/>
        <v>1.65</v>
      </c>
      <c r="G11">
        <f>F11*Digikey!$L$53</f>
        <v>165</v>
      </c>
      <c r="I11">
        <f>E11*Digikey!$A$51</f>
        <v>100</v>
      </c>
      <c r="J11">
        <v>11</v>
      </c>
      <c r="K11">
        <f t="shared" si="1"/>
        <v>89</v>
      </c>
    </row>
    <row r="13" spans="2:11" x14ac:dyDescent="0.25">
      <c r="C13" s="18" t="s">
        <v>209</v>
      </c>
    </row>
    <row r="14" spans="2:11" x14ac:dyDescent="0.25">
      <c r="B14" s="11" t="s">
        <v>179</v>
      </c>
      <c r="C14" t="s">
        <v>180</v>
      </c>
      <c r="D14">
        <v>3.05</v>
      </c>
      <c r="E14">
        <v>1</v>
      </c>
      <c r="F14">
        <f t="shared" ref="F14:F19" si="2">E14*D14</f>
        <v>3.05</v>
      </c>
      <c r="G14">
        <f>F14*Digikey!$L$53</f>
        <v>305</v>
      </c>
      <c r="I14">
        <f>E14*Digikey!$A$51</f>
        <v>100</v>
      </c>
      <c r="J14">
        <v>12</v>
      </c>
      <c r="K14">
        <f t="shared" si="1"/>
        <v>88</v>
      </c>
    </row>
    <row r="15" spans="2:11" x14ac:dyDescent="0.25">
      <c r="B15" s="12" t="s">
        <v>179</v>
      </c>
      <c r="C15" t="s">
        <v>181</v>
      </c>
      <c r="D15">
        <v>1.97</v>
      </c>
      <c r="E15">
        <v>1</v>
      </c>
      <c r="F15">
        <f t="shared" si="2"/>
        <v>1.97</v>
      </c>
      <c r="G15">
        <f>F15*Digikey!$L$53</f>
        <v>197</v>
      </c>
      <c r="I15">
        <f>E15*Digikey!$A$51</f>
        <v>100</v>
      </c>
      <c r="J15">
        <v>11</v>
      </c>
      <c r="K15">
        <f t="shared" si="1"/>
        <v>89</v>
      </c>
    </row>
    <row r="16" spans="2:11" x14ac:dyDescent="0.25">
      <c r="B16" s="12" t="s">
        <v>179</v>
      </c>
      <c r="C16" t="s">
        <v>182</v>
      </c>
      <c r="D16">
        <v>0.43</v>
      </c>
      <c r="E16">
        <v>1</v>
      </c>
      <c r="F16">
        <f t="shared" si="2"/>
        <v>0.43</v>
      </c>
      <c r="G16">
        <f>F16*Digikey!$L$53</f>
        <v>43</v>
      </c>
      <c r="I16">
        <f>E16*Digikey!$A$51</f>
        <v>100</v>
      </c>
      <c r="J16">
        <v>23</v>
      </c>
      <c r="K16">
        <f t="shared" si="1"/>
        <v>77</v>
      </c>
    </row>
    <row r="17" spans="2:11" x14ac:dyDescent="0.25">
      <c r="B17" s="12" t="s">
        <v>179</v>
      </c>
      <c r="C17" t="s">
        <v>202</v>
      </c>
      <c r="D17">
        <v>1</v>
      </c>
      <c r="E17">
        <v>1</v>
      </c>
      <c r="F17">
        <f t="shared" si="2"/>
        <v>1</v>
      </c>
      <c r="G17">
        <f>F17*Digikey!$L$53</f>
        <v>100</v>
      </c>
      <c r="I17">
        <f>E17*Digikey!$A$51</f>
        <v>100</v>
      </c>
      <c r="K17">
        <f t="shared" si="1"/>
        <v>100</v>
      </c>
    </row>
    <row r="18" spans="2:11" x14ac:dyDescent="0.25">
      <c r="B18" s="12" t="s">
        <v>179</v>
      </c>
      <c r="C18" t="s">
        <v>207</v>
      </c>
      <c r="D18">
        <v>0.5</v>
      </c>
      <c r="E18">
        <v>1</v>
      </c>
      <c r="F18">
        <f t="shared" si="2"/>
        <v>0.5</v>
      </c>
      <c r="G18">
        <f>F18*Digikey!$L$53</f>
        <v>50</v>
      </c>
    </row>
    <row r="19" spans="2:11" x14ac:dyDescent="0.25">
      <c r="B19" s="12" t="s">
        <v>179</v>
      </c>
      <c r="C19" t="s">
        <v>208</v>
      </c>
      <c r="D19">
        <v>0.99</v>
      </c>
      <c r="E19">
        <v>1</v>
      </c>
      <c r="F19">
        <f t="shared" si="2"/>
        <v>0.99</v>
      </c>
      <c r="G19">
        <f>F19*Digikey!$L$53</f>
        <v>99</v>
      </c>
    </row>
    <row r="20" spans="2:11" x14ac:dyDescent="0.25">
      <c r="B20" s="12"/>
    </row>
    <row r="21" spans="2:11" x14ac:dyDescent="0.25">
      <c r="B21" s="12"/>
    </row>
    <row r="23" spans="2:11" x14ac:dyDescent="0.25">
      <c r="F23">
        <f>SUM(F3:F19)</f>
        <v>15.606999999999999</v>
      </c>
      <c r="G23">
        <f>SUM(G3:G16)</f>
        <v>1250.1615999999999</v>
      </c>
    </row>
  </sheetData>
  <mergeCells count="3">
    <mergeCell ref="B2:D2"/>
    <mergeCell ref="B7:D7"/>
    <mergeCell ref="B10:D10"/>
  </mergeCells>
  <hyperlinks>
    <hyperlink ref="B10:D10" r:id="rId1" display="All Electronics" xr:uid="{00000000-0004-0000-0100-000000000000}"/>
    <hyperlink ref="B16" r:id="rId2" xr:uid="{5C27D6D5-1D5E-4280-8780-4C6DEFA7B1BA}"/>
    <hyperlink ref="B14" r:id="rId3" xr:uid="{F3D89903-1113-4683-A8A2-1CFAB4E04360}"/>
    <hyperlink ref="B15" r:id="rId4" display="https://www.aliexpress.com/item/YTH-108-5-inches-electrical-cutter-thin-profile-easy-handling-for-cutting-wire-circuit-board-plastic/32981749163.html?spm=2114.search0104.3.26.233e5d4ceqVvgO&amp;ws_ab_test=searchweb0_0,searchweb201602_1_10065_10130_10068_10890_10547_319_10546_317_10548_10545_10696_453_10084_454_10083_10618_10307_537_536_10059_10884_10887_321_322_10103,searchweb201603_52,ppcSwitch_0&amp;algo_expid=0c82aefc-1490-4f2f-b7ef-f99d06e56912-3&amp;algo_pvid=0c82aefc-1490-4f2f-b7ef-f99d06e56912" xr:uid="{B0790C05-436D-48EB-84AF-B2C446A4336C}"/>
    <hyperlink ref="B18" r:id="rId5" xr:uid="{B8482C94-7CBA-4BE4-B8BB-6C07C26C1889}"/>
    <hyperlink ref="B19" r:id="rId6" xr:uid="{6DBC28C0-2D63-4D5E-BEEA-6A9C4A264A63}"/>
    <hyperlink ref="B17" r:id="rId7" xr:uid="{DE824BDB-B3BE-4972-96AF-33019F316F82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Digikey</vt:lpstr>
      <vt:lpstr>Extras</vt:lpstr>
      <vt:lpstr>Digikey!description</vt:lpstr>
      <vt:lpstr>Digikey!distributors</vt:lpstr>
      <vt:lpstr>Digikey!learn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Computer</dc:creator>
  <cp:lastModifiedBy>Chris Coulston</cp:lastModifiedBy>
  <cp:lastPrinted>2018-05-31T01:44:22Z</cp:lastPrinted>
  <dcterms:created xsi:type="dcterms:W3CDTF">2009-07-11T01:09:42Z</dcterms:created>
  <dcterms:modified xsi:type="dcterms:W3CDTF">2020-06-12T20:00:13Z</dcterms:modified>
</cp:coreProperties>
</file>