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d63809d9608a33/Desktop/Upeen_Repo_Working/Myhomework/homework_1_demo/"/>
    </mc:Choice>
  </mc:AlternateContent>
  <xr:revisionPtr revIDLastSave="4" documentId="8_{34CFE5A4-83F9-405A-B879-34555D805B1B}" xr6:coauthVersionLast="47" xr6:coauthVersionMax="47" xr10:uidLastSave="{AA0BB422-89A2-4EE7-91DF-C4583D9A365B}"/>
  <bookViews>
    <workbookView xWindow="57480" yWindow="-120" windowWidth="29040" windowHeight="15840" activeTab="2" xr2:uid="{00000000-000D-0000-FFFF-FFFF00000000}"/>
  </bookViews>
  <sheets>
    <sheet name="Sheet5" sheetId="5" r:id="rId1"/>
    <sheet name="Sheet4" sheetId="6" r:id="rId2"/>
    <sheet name="Sheet1" sheetId="1" r:id="rId3"/>
    <sheet name="CampaingState" sheetId="2" r:id="rId4"/>
    <sheet name="Sheet3" sheetId="3" r:id="rId5"/>
  </sheets>
  <definedNames>
    <definedName name="_xlnm._FilterDatabase" localSheetId="2" hidden="1">Sheet1!$A$1:$R$4115</definedName>
  </definedNames>
  <calcPr calcId="191029" concurrentCalc="0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D12" i="6"/>
  <c r="D2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<sst xmlns="http://schemas.openxmlformats.org/spreadsheetml/2006/main" count="24814" uniqueCount="8392">
  <si>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</si>
  <si>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</si>
  <si>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</si>
  <si>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</si>
  <si>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</si>
  <si>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</si>
  <si>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</si>
  <si>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</si>
  <si>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</si>
  <si>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</si>
  <si>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</si>
  <si>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</si>
  <si>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</si>
  <si>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</si>
  <si>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</si>
  <si>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</si>
  <si>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</si>
  <si>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</si>
  <si>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</si>
  <si>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</si>
  <si>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</si>
  <si>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</si>
  <si>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</si>
  <si>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</si>
  <si>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</si>
  <si>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</si>
  <si>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</si>
  <si>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</si>
  <si>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</si>
  <si>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</si>
  <si>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</si>
  <si>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</si>
  <si>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</si>
  <si>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</si>
  <si>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</si>
  <si>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</si>
  <si>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</si>
  <si>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</si>
  <si>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</si>
  <si>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</si>
  <si>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</si>
  <si>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</si>
  <si>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</si>
  <si>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</si>
  <si>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</si>
  <si>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</si>
  <si>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</si>
  <si>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</si>
  <si>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</si>
  <si>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</si>
  <si>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</si>
  <si>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</si>
  <si>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</si>
  <si>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</si>
  <si>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</si>
  <si>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</si>
  <si>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</si>
  <si>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</si>
  <si>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</si>
  <si>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</si>
  <si>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</si>
  <si>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</si>
  <si>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</si>
  <si>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</si>
  <si>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</si>
  <si>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</si>
  <si>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</si>
  <si>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</si>
  <si>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</si>
  <si>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</si>
  <si>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</si>
  <si>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</si>
  <si>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</si>
  <si>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</si>
  <si>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</si>
  <si>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</si>
  <si>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</si>
  <si>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</si>
  <si>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</si>
  <si>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</si>
  <si>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</si>
  <si>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</si>
  <si>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</si>
  <si>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</si>
  <si>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</si>
  <si>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</si>
  <si>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</si>
  <si>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</si>
  <si>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</si>
  <si>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</si>
  <si>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</si>
  <si>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</si>
  <si>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</si>
  <si>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</si>
  <si>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</si>
  <si>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</si>
  <si>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</si>
  <si>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</si>
  <si>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</si>
  <si>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</si>
  <si>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</si>
  <si>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</si>
  <si>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</si>
  <si>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</si>
  <si>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</si>
  <si>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</si>
  <si>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</si>
  <si>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</si>
  <si>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</si>
  <si>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</si>
  <si>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</si>
  <si>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</si>
  <si>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</si>
  <si>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</si>
  <si>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</si>
  <si>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</si>
  <si>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</si>
  <si>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</si>
  <si>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</si>
  <si>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</si>
  <si>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</si>
  <si>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</si>
  <si>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</si>
  <si>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</si>
  <si>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</si>
  <si>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</si>
  <si>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</si>
  <si>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</si>
  <si>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</si>
  <si>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</si>
  <si>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</si>
  <si>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</si>
  <si>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</si>
  <si>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</si>
  <si>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</si>
  <si>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</si>
  <si>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</si>
  <si>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</si>
  <si>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</si>
  <si>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</si>
  <si>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</si>
  <si>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</si>
  <si>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</si>
  <si>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</si>
  <si>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</si>
  <si>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</si>
  <si>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</si>
  <si>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</si>
  <si>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</si>
  <si>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</si>
  <si>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</si>
  <si>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</si>
  <si>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</si>
  <si>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</si>
  <si>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</si>
  <si>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</si>
  <si>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</si>
  <si>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</si>
  <si>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</si>
  <si>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</si>
  <si>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</si>
  <si>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</si>
  <si>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</si>
  <si>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</si>
  <si>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</si>
  <si>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</si>
  <si>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</si>
  <si>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</si>
  <si>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</si>
  <si>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</si>
  <si>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</si>
  <si>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</si>
  <si>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</si>
  <si>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</si>
  <si>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</si>
  <si>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</si>
  <si>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</si>
  <si>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</si>
  <si>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</si>
  <si>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</si>
  <si>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</si>
  <si>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</si>
  <si>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</si>
  <si>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</si>
  <si>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</si>
  <si>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</si>
  <si>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</si>
  <si>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</si>
  <si>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</si>
  <si>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</si>
  <si>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</si>
  <si>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</si>
  <si>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</si>
  <si>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</si>
  <si>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</si>
  <si>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</si>
  <si>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</si>
  <si>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</si>
  <si>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</si>
  <si>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</si>
  <si>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</si>
  <si>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</si>
  <si>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</si>
  <si>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</si>
  <si>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</si>
  <si>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</si>
  <si>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</si>
  <si>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</si>
  <si>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</si>
  <si>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</si>
  <si>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</si>
  <si>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</si>
  <si>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</si>
  <si>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</si>
  <si>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</si>
  <si>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</si>
  <si>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</si>
  <si>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</si>
  <si>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</si>
  <si>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</si>
  <si>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</si>
  <si>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</si>
  <si>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</si>
  <si>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</si>
  <si>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</si>
  <si>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</si>
  <si>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</si>
  <si>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</si>
  <si>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</si>
  <si>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</si>
  <si>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</si>
  <si>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</si>
  <si>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</si>
  <si>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</si>
  <si>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</si>
  <si>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</si>
  <si>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</si>
  <si>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</si>
  <si>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</si>
  <si>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</si>
  <si>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</si>
  <si>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</si>
  <si>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</si>
  <si>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</si>
  <si>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</si>
  <si>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</si>
  <si>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</si>
  <si>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</si>
  <si>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</si>
  <si>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</si>
  <si>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</si>
  <si>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</si>
  <si>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</si>
  <si>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</si>
  <si>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</si>
  <si>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</si>
  <si>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</si>
  <si>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</si>
  <si>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</si>
  <si>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</si>
  <si>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</si>
  <si>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</si>
  <si>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</si>
  <si>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</si>
  <si>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</si>
  <si>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</si>
  <si>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</si>
  <si>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</si>
  <si>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</si>
  <si>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</si>
  <si>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</si>
  <si>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</si>
  <si>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</si>
  <si>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</si>
  <si>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</si>
  <si>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</si>
  <si>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</si>
  <si>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</si>
  <si>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</si>
  <si>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</si>
  <si>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</si>
  <si>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</si>
  <si>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</si>
  <si>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</si>
  <si>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</si>
  <si>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</si>
  <si>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</si>
  <si>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</si>
  <si>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</si>
  <si>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</si>
  <si>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</si>
  <si>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</si>
  <si>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</si>
  <si>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</si>
  <si>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</si>
  <si>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</si>
  <si>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</si>
  <si>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</si>
  <si>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</si>
  <si>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</si>
  <si>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</si>
  <si>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</si>
  <si>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</si>
  <si>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</si>
  <si>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</si>
  <si>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</si>
  <si>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</si>
  <si>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</si>
  <si>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</si>
  <si>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</si>
  <si>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</si>
  <si>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</si>
  <si>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</si>
  <si>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</si>
  <si>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</si>
  <si>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</si>
  <si>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</si>
  <si>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</si>
  <si>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</si>
  <si>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</si>
  <si>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</si>
  <si>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</si>
  <si>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</si>
  <si>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</si>
  <si>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</si>
  <si>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</si>
  <si>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</si>
  <si>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</si>
  <si>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</si>
  <si>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</si>
  <si>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</si>
  <si>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</si>
  <si>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</si>
  <si>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</si>
  <si>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</si>
  <si>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</si>
  <si>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</si>
  <si>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</si>
  <si>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</si>
  <si>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</si>
  <si>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</si>
  <si>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</si>
  <si>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</si>
  <si>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</si>
  <si>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</si>
  <si>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</si>
  <si>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</si>
  <si>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</si>
  <si>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</si>
  <si>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</si>
  <si>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</si>
  <si>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</si>
  <si>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</si>
  <si>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</si>
  <si>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</si>
  <si>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</si>
  <si>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</si>
  <si>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</si>
  <si>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</si>
  <si>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</si>
  <si>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</si>
  <si>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</si>
  <si>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</si>
  <si>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</si>
  <si>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</si>
  <si>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</si>
  <si>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</si>
  <si>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</si>
  <si>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</si>
  <si>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</si>
  <si>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</si>
  <si>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</si>
  <si>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</si>
  <si>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</si>
  <si>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</si>
  <si>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</si>
  <si>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</si>
  <si>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</si>
  <si>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</si>
  <si>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</si>
  <si>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</si>
  <si>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</si>
  <si>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</si>
  <si>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</si>
  <si>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</si>
  <si>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</si>
  <si>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</si>
  <si>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</si>
  <si>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</si>
  <si>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</si>
  <si>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</si>
  <si>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</si>
  <si>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</si>
  <si>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</si>
  <si>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</si>
  <si>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</si>
  <si>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</si>
  <si>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</si>
  <si>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</si>
  <si>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</si>
  <si>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</si>
  <si>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</si>
  <si>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</si>
  <si>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</si>
  <si>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</si>
  <si>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</si>
  <si>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</si>
  <si>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</si>
  <si>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</si>
  <si>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</si>
  <si>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</si>
  <si>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</si>
  <si>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</si>
  <si>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</si>
  <si>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</si>
  <si>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</si>
  <si>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</si>
  <si>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</si>
  <si>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</si>
  <si>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</si>
  <si>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</si>
  <si>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</si>
  <si>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</si>
  <si>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</si>
  <si>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</si>
  <si>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</si>
  <si>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</si>
  <si>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</si>
  <si>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</si>
  <si>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</si>
  <si>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</si>
  <si>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</si>
  <si>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</si>
  <si>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</si>
  <si>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</si>
  <si>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</si>
  <si>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</si>
  <si>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</si>
  <si>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</si>
  <si>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</si>
  <si>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</si>
  <si>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</si>
  <si>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</si>
  <si>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</si>
  <si>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</si>
  <si>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</si>
  <si>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</si>
  <si>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</si>
  <si>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</si>
  <si>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</si>
  <si>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</si>
  <si>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</si>
  <si>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</si>
  <si>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</si>
  <si>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</si>
  <si>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</si>
  <si>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</si>
  <si>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</si>
  <si>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</si>
  <si>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</si>
  <si>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</si>
  <si>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</si>
  <si>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</si>
  <si>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</si>
  <si>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</si>
  <si>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</si>
  <si>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</si>
  <si>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</si>
  <si>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</si>
  <si>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</si>
  <si>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</si>
  <si>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</si>
  <si>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</si>
  <si>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</si>
  <si>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</si>
  <si>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</si>
  <si>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</si>
  <si>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</si>
  <si>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</si>
  <si>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</si>
  <si>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</si>
  <si>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</si>
  <si>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</si>
  <si>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</si>
  <si>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</si>
  <si>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</si>
  <si>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</si>
  <si>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</si>
  <si>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</si>
  <si>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</si>
  <si>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</si>
  <si>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</si>
  <si>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</si>
  <si>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</si>
  <si>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</si>
  <si>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</si>
  <si>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</si>
  <si>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</si>
  <si>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</si>
  <si>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</si>
  <si>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</si>
  <si>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</si>
  <si>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</si>
  <si>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</si>
  <si>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</si>
  <si>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</si>
  <si>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</si>
  <si>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</si>
  <si>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</si>
  <si>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</si>
  <si>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</si>
  <si>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</si>
  <si>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</si>
  <si>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</si>
  <si>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</si>
  <si>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</si>
  <si>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</si>
  <si>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</si>
  <si>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</si>
  <si>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</si>
  <si>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</si>
  <si>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</si>
  <si>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</si>
  <si>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</si>
  <si>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</si>
  <si>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</si>
  <si>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</si>
  <si>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</si>
  <si>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</si>
  <si>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</si>
  <si>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</si>
  <si>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</si>
  <si>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</si>
  <si>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</si>
  <si>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</si>
  <si>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</si>
  <si>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</si>
  <si>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</si>
  <si>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</si>
  <si>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</si>
  <si>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</si>
  <si>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</si>
  <si>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</si>
  <si>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</si>
  <si>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</si>
  <si>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</si>
  <si>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</si>
  <si>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</si>
  <si>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</si>
  <si>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</si>
  <si>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</si>
  <si>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</si>
  <si>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</si>
  <si>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</si>
  <si>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</si>
  <si>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</si>
  <si>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</si>
  <si>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</si>
  <si>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</si>
  <si>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</si>
  <si>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</si>
  <si>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</si>
  <si>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</si>
  <si>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</si>
  <si>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</si>
  <si>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</si>
  <si>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</si>
  <si>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</si>
  <si>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</si>
  <si>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</si>
  <si>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</si>
  <si>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</si>
  <si>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</si>
  <si>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</si>
  <si>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</si>
  <si>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</si>
  <si>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</si>
  <si>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</si>
  <si>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</si>
  <si>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</si>
  <si>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</si>
  <si>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</si>
  <si>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</si>
  <si>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</si>
  <si>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</si>
  <si>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</si>
  <si>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</si>
  <si>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</si>
  <si>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</si>
  <si>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</si>
  <si>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</si>
  <si>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</si>
  <si>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</si>
  <si>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</si>
  <si>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</si>
  <si>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</si>
  <si>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</si>
  <si>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</si>
  <si>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</si>
  <si>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</si>
  <si>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</si>
  <si>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</si>
  <si>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</si>
  <si>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</si>
  <si>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</si>
  <si>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</si>
  <si>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</si>
  <si>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</si>
  <si>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</si>
  <si>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</si>
  <si>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</si>
  <si>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</si>
  <si>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</si>
  <si>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</si>
  <si>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</si>
  <si>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</si>
  <si>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</si>
  <si>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</si>
  <si>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</si>
  <si>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</si>
  <si>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</si>
  <si>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</si>
  <si>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</si>
  <si>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</si>
  <si>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</si>
  <si>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</si>
  <si>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</si>
  <si>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</si>
  <si>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</si>
  <si>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</si>
  <si>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</si>
  <si>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</si>
  <si>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</si>
  <si>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</si>
  <si>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</si>
  <si>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</si>
  <si>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</si>
  <si>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</si>
  <si>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</si>
  <si>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</si>
  <si>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</si>
  <si>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</si>
  <si>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</si>
  <si>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</si>
  <si>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</si>
  <si>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</si>
  <si>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</si>
  <si>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</si>
  <si>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</si>
  <si>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</si>
  <si>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</si>
  <si>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</si>
  <si>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</si>
  <si>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</si>
  <si>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</si>
  <si>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</si>
  <si>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</si>
  <si>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</si>
  <si>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</si>
  <si>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</si>
  <si>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</si>
  <si>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</si>
  <si>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</si>
  <si>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</si>
  <si>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</si>
  <si>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</si>
  <si>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</si>
  <si>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</si>
  <si>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</si>
  <si>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</si>
  <si>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</si>
  <si>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</si>
  <si>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</si>
  <si>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</si>
  <si>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</si>
  <si>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</si>
  <si>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</si>
  <si>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</si>
  <si>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</si>
  <si>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</si>
  <si>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</si>
  <si>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</si>
  <si>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</si>
  <si>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</si>
  <si>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</si>
  <si>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</si>
  <si>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</si>
  <si>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</si>
  <si>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</si>
  <si>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</si>
  <si>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</si>
  <si>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</si>
  <si>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</si>
  <si>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</si>
  <si>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</si>
  <si>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</si>
  <si>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</si>
  <si>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</si>
  <si>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</si>
  <si>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</si>
  <si>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</si>
  <si>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</si>
  <si>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</si>
  <si>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</si>
  <si>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</si>
  <si>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</si>
  <si>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</si>
  <si>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</si>
  <si>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</si>
  <si>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</si>
  <si>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</si>
  <si>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</si>
  <si>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</si>
  <si>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</si>
  <si>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</si>
  <si>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</si>
  <si>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</si>
  <si>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</si>
  <si>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</si>
  <si>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</si>
  <si>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</si>
  <si>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</si>
  <si>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</si>
  <si>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</si>
  <si>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</si>
  <si>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</si>
  <si>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</si>
  <si>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</si>
  <si>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</si>
  <si>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</si>
  <si>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</si>
  <si>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</si>
  <si>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</si>
  <si>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</si>
  <si>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</si>
  <si>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</si>
  <si>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</si>
  <si>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</si>
  <si>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</si>
  <si>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</si>
  <si>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</si>
  <si>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</si>
  <si>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</si>
  <si>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</si>
  <si>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</si>
  <si>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</si>
  <si>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</si>
  <si>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</si>
  <si>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</si>
  <si>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</si>
  <si>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</si>
  <si>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</si>
  <si>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</si>
  <si>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</si>
  <si>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</si>
  <si>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</si>
  <si>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</si>
  <si>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</si>
  <si>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</si>
  <si>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</si>
  <si>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</si>
  <si>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</si>
  <si>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</si>
  <si>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</si>
  <si>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</si>
  <si>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</si>
  <si>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</si>
  <si>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</si>
  <si>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</si>
  <si>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</si>
  <si>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</si>
  <si>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</si>
  <si>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</si>
  <si>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</si>
  <si>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</si>
  <si>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</si>
  <si>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</si>
  <si>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</si>
  <si>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</si>
  <si>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</si>
  <si>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</si>
  <si>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</si>
  <si>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</si>
  <si>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</si>
  <si>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</si>
  <si>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</si>
  <si>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</si>
  <si>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</si>
  <si>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</si>
  <si>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</si>
  <si>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</si>
  <si>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</si>
  <si>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</si>
  <si>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</si>
  <si>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</si>
  <si>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</si>
  <si>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</si>
  <si>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</si>
  <si>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</si>
  <si>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</si>
  <si>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</si>
  <si>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</si>
  <si>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</si>
  <si>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</si>
  <si>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</si>
  <si>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</si>
  <si>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</si>
  <si>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</si>
  <si>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</si>
  <si>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</si>
  <si>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</si>
  <si>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</si>
  <si>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</si>
  <si>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</si>
  <si>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</si>
  <si>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</si>
  <si>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</si>
  <si>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</si>
  <si>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</si>
  <si>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</si>
  <si>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</si>
  <si>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</si>
  <si>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</si>
  <si>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</si>
  <si>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</si>
  <si>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</si>
  <si>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</si>
  <si>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</si>
  <si>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</si>
  <si>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</si>
  <si>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</si>
  <si>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</si>
  <si>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</si>
  <si>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</si>
  <si>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</si>
  <si>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</si>
  <si>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</si>
  <si>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</si>
  <si>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</si>
  <si>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</si>
  <si>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</si>
  <si>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</si>
  <si>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</si>
  <si>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</si>
  <si>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</si>
  <si>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</si>
  <si>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</si>
  <si>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</si>
  <si>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</si>
  <si>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</si>
  <si>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</si>
  <si>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</si>
  <si>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</si>
  <si>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</si>
  <si>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</si>
  <si>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</si>
  <si>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</si>
  <si>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</si>
  <si>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</si>
  <si>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</si>
  <si>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</si>
  <si>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</si>
  <si>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</si>
  <si>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</si>
  <si>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</si>
  <si>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</si>
  <si>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</si>
  <si>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</si>
  <si>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</si>
  <si>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</si>
  <si>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</si>
  <si>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</si>
  <si>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</si>
  <si>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</si>
  <si>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</si>
  <si>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</si>
  <si>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</si>
  <si>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</si>
  <si>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</si>
  <si>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</si>
  <si>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</si>
  <si>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</si>
  <si>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</si>
  <si>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</si>
  <si>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</si>
  <si>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</si>
  <si>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</si>
  <si>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</si>
  <si>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</si>
  <si>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</si>
  <si>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</si>
  <si>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</si>
  <si>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</si>
  <si>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</si>
  <si>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</si>
  <si>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</si>
  <si>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</si>
  <si>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</si>
  <si>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</si>
  <si>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</si>
  <si>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</si>
  <si>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</si>
  <si>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</si>
  <si>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</si>
  <si>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</si>
  <si>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</si>
  <si>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</si>
  <si>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</si>
  <si>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</si>
  <si>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</si>
  <si>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</si>
  <si>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</si>
  <si>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</si>
  <si>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</si>
  <si>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</si>
  <si>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</si>
  <si>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</si>
  <si>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</si>
  <si>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</si>
  <si>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</si>
  <si>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</si>
  <si>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</si>
  <si>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</si>
  <si>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</si>
  <si>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</si>
  <si>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</si>
  <si>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</si>
  <si>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</si>
  <si>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</si>
  <si>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</si>
  <si>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</si>
  <si>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</si>
  <si>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</si>
  <si>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</si>
  <si>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</si>
  <si>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</si>
  <si>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</si>
  <si>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</si>
  <si>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</si>
  <si>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</si>
  <si>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</si>
  <si>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</si>
  <si>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</si>
  <si>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</si>
  <si>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</si>
  <si>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</si>
  <si>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</si>
  <si>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</si>
  <si>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</si>
  <si>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</si>
  <si>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</si>
  <si>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</si>
  <si>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</si>
  <si>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</si>
  <si>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</si>
  <si>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</si>
  <si>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</si>
  <si>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</si>
  <si>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</si>
  <si>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</si>
  <si>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</si>
  <si>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</si>
  <si>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</si>
  <si>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</si>
  <si>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</si>
  <si>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</si>
  <si>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</si>
  <si>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</si>
  <si>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</si>
  <si>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</si>
  <si>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</si>
  <si>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</si>
  <si>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</si>
  <si>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</si>
  <si>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</si>
  <si>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</si>
  <si>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</si>
  <si>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</si>
  <si>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</si>
  <si>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</si>
  <si>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</si>
  <si>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</si>
  <si>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</si>
  <si>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</si>
  <si>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</si>
  <si>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</si>
  <si>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</si>
  <si>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</si>
  <si>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</si>
  <si>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</si>
  <si>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</si>
  <si>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</si>
  <si>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</si>
  <si>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</si>
  <si>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</si>
  <si>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</si>
  <si>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</si>
  <si>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</si>
  <si>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</si>
  <si>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</si>
  <si>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</si>
  <si>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</si>
  <si>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</si>
  <si>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</si>
  <si>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</si>
  <si>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</si>
  <si>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</si>
  <si>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</si>
  <si>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</si>
  <si>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</si>
  <si>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</si>
  <si>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</si>
  <si>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</si>
  <si>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</si>
  <si>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</si>
  <si>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</si>
  <si>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</si>
  <si>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</si>
  <si>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</si>
  <si>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</si>
  <si>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</si>
  <si>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</si>
  <si>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</si>
  <si>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</si>
  <si>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</si>
  <si>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</si>
  <si>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</si>
  <si>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</si>
  <si>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</si>
  <si>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</si>
  <si>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</si>
  <si>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</si>
  <si>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</si>
  <si>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</si>
  <si>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</si>
  <si>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</si>
  <si>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</si>
  <si>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</si>
  <si>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</si>
  <si>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</si>
  <si>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</si>
  <si>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</si>
  <si>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</si>
  <si>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</si>
  <si>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</si>
  <si>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</si>
  <si>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</si>
  <si>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</si>
  <si>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</si>
  <si>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</si>
  <si>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</si>
  <si>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</si>
  <si>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</si>
  <si>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</si>
  <si>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</si>
  <si>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</si>
  <si>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</si>
  <si>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</si>
  <si>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</si>
  <si>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</si>
  <si>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</si>
  <si>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</si>
  <si>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</si>
  <si>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</si>
  <si>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</si>
  <si>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</si>
  <si>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</si>
  <si>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</si>
  <si>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</si>
  <si>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</si>
  <si>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</si>
  <si>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</si>
  <si>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</si>
  <si>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</si>
  <si>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</si>
  <si>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</si>
  <si>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</si>
  <si>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</si>
  <si>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</si>
  <si>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</si>
  <si>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</si>
  <si>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</si>
  <si>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</si>
  <si>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</si>
  <si>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</si>
  <si>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</si>
  <si>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</si>
  <si>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</si>
  <si>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</si>
  <si>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</si>
  <si>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</si>
  <si>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</si>
  <si>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</si>
  <si>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</si>
  <si>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</si>
  <si>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</si>
  <si>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</si>
  <si>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</si>
  <si>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</si>
  <si>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</si>
  <si>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</si>
  <si>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</si>
  <si>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</si>
  <si>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</si>
  <si>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</si>
  <si>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</si>
  <si>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</si>
  <si>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</si>
  <si>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</si>
  <si>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</si>
  <si>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</si>
  <si>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</si>
  <si>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</si>
  <si>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</si>
  <si>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</si>
  <si>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</si>
  <si>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</si>
  <si>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</si>
  <si>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</si>
  <si>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</si>
  <si>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</si>
  <si>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</si>
  <si>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</si>
  <si>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</si>
  <si>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</si>
  <si>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</si>
  <si>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</si>
  <si>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</si>
  <si>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</si>
  <si>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</si>
  <si>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</si>
  <si>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</si>
  <si>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</si>
  <si>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</si>
  <si>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</si>
  <si>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</si>
  <si>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</si>
  <si>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</si>
  <si>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</si>
  <si>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</si>
  <si>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</si>
  <si>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</si>
  <si>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</si>
  <si>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</si>
  <si>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</si>
  <si>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</si>
  <si>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</si>
  <si>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</si>
  <si>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</si>
  <si>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</si>
  <si>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</si>
  <si>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</si>
  <si>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</si>
  <si>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</si>
  <si>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</si>
  <si>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</si>
  <si>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</si>
  <si>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</si>
  <si>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</si>
  <si>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</si>
  <si>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</si>
  <si>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</si>
  <si>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</si>
  <si>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</si>
  <si>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</si>
  <si>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</si>
  <si>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</si>
  <si>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</si>
  <si>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</si>
  <si>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</si>
  <si>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</si>
  <si>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</si>
  <si>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</si>
  <si>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</si>
  <si>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</si>
  <si>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</si>
  <si>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</si>
  <si>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</si>
  <si>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</si>
  <si>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</si>
  <si>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</si>
  <si>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</si>
  <si>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</si>
  <si>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</si>
  <si>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</si>
  <si>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</si>
  <si>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</si>
  <si>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</si>
  <si>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</si>
  <si>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</si>
  <si>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</si>
  <si>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</si>
  <si>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</si>
  <si>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</si>
  <si>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</si>
  <si>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</si>
  <si>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</si>
  <si>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</si>
  <si>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</si>
  <si>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</si>
  <si>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</si>
  <si>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</si>
  <si>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</si>
  <si>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</si>
  <si>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</si>
  <si>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</si>
  <si>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</si>
  <si>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</si>
  <si>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</si>
  <si>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</si>
  <si>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</si>
  <si>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</si>
  <si>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</si>
  <si>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</si>
  <si>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</si>
  <si>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</si>
  <si>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</si>
  <si>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</si>
  <si>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</si>
  <si>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</si>
  <si>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</si>
  <si>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</si>
  <si>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</si>
  <si>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</si>
  <si>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</si>
  <si>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</si>
  <si>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</si>
  <si>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</si>
  <si>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</si>
  <si>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</si>
  <si>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</si>
  <si>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</si>
  <si>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</si>
  <si>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</si>
  <si>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</si>
  <si>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</si>
  <si>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</si>
  <si>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</si>
  <si>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</si>
  <si>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</si>
  <si>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</si>
  <si>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</si>
  <si>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</si>
  <si>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</si>
  <si>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</si>
  <si>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</si>
  <si>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</si>
  <si>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</si>
  <si>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</si>
  <si>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</si>
  <si>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</si>
  <si>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</si>
  <si>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</si>
  <si>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</si>
  <si>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</si>
  <si>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</si>
  <si>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</si>
  <si>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</si>
  <si>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</si>
  <si>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</si>
  <si>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</si>
  <si>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</si>
  <si>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</si>
  <si>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</si>
  <si>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</si>
  <si>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</si>
  <si>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</si>
  <si>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</si>
  <si>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</si>
  <si>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</si>
  <si>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</si>
  <si>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</si>
  <si>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</si>
  <si>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</si>
  <si>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</si>
  <si>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</si>
  <si>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</si>
  <si>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</si>
  <si>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</si>
  <si>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</si>
  <si>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</si>
  <si>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</si>
  <si>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</si>
  <si>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</si>
  <si>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</si>
  <si>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</si>
  <si>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</si>
  <si>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</si>
  <si>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</si>
  <si>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</si>
  <si>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</si>
  <si>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</si>
  <si>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</si>
  <si>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</si>
  <si>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</si>
  <si>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</si>
  <si>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</si>
  <si>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</si>
  <si>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</si>
  <si>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</si>
  <si>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</si>
  <si>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</si>
  <si>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</si>
  <si>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</si>
  <si>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</si>
  <si>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</si>
  <si>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</si>
  <si>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</si>
  <si>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</si>
  <si>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</si>
  <si>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</si>
  <si>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</si>
  <si>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</si>
  <si>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</si>
  <si>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</si>
  <si>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</si>
  <si>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</si>
  <si>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</si>
  <si>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</si>
  <si>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</si>
  <si>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</si>
  <si>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</si>
  <si>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</si>
  <si>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</si>
  <si>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</si>
  <si>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</si>
  <si>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</si>
  <si>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</si>
  <si>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</si>
  <si>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</si>
  <si>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</si>
  <si>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</si>
  <si>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</si>
  <si>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</si>
  <si>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</si>
  <si>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</si>
  <si>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</si>
  <si>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</si>
  <si>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</si>
  <si>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</si>
  <si>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</si>
  <si>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</si>
  <si>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</si>
  <si>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</si>
  <si>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</si>
  <si>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</si>
  <si>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</si>
  <si>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</si>
  <si>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</si>
  <si>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</si>
  <si>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</si>
  <si>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</si>
  <si>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</si>
  <si>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</si>
  <si>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</si>
  <si>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</si>
  <si>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</si>
  <si>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</si>
  <si>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</si>
  <si>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</si>
  <si>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</si>
  <si>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</si>
  <si>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</si>
  <si>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</si>
  <si>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</si>
  <si>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</si>
  <si>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</si>
  <si>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</si>
  <si>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</si>
  <si>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</si>
  <si>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</si>
  <si>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</si>
  <si>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</si>
  <si>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</si>
  <si>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</si>
  <si>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</si>
  <si>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</si>
  <si>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</si>
  <si>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</si>
  <si>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</si>
  <si>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</si>
  <si>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</si>
  <si>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</si>
  <si>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</si>
  <si>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</si>
  <si>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</si>
  <si>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</si>
  <si>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</si>
  <si>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</si>
  <si>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</si>
  <si>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</si>
  <si>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</si>
  <si>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</si>
  <si>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</si>
  <si>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</si>
  <si>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</si>
  <si>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</si>
  <si>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</si>
  <si>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</si>
  <si>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</si>
  <si>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</si>
  <si>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</si>
  <si>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</si>
  <si>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</si>
  <si>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</si>
  <si>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</si>
  <si>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</si>
  <si>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</si>
  <si>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</si>
  <si>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</si>
  <si>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</si>
  <si>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</si>
  <si>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</si>
  <si>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</si>
  <si>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</si>
  <si>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</si>
  <si>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</si>
  <si>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</si>
  <si>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</si>
  <si>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</si>
  <si>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</si>
  <si>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</si>
  <si>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</si>
  <si>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</si>
  <si>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</si>
  <si>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</si>
  <si>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</si>
  <si>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</si>
  <si>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</si>
  <si>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</si>
  <si>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</si>
  <si>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</si>
  <si>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</si>
  <si>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</si>
  <si>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</si>
  <si>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</si>
  <si>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</si>
  <si>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</si>
  <si>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</si>
  <si>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</si>
  <si>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</si>
  <si>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</si>
  <si>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</si>
  <si>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</si>
  <si>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</si>
  <si>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</si>
  <si>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</si>
  <si>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</si>
  <si>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</si>
  <si>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</si>
  <si>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</si>
  <si>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</si>
  <si>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</si>
  <si>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</si>
  <si>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</si>
  <si>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</si>
  <si>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</si>
  <si>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</si>
  <si>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</si>
  <si>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</si>
  <si>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</si>
  <si>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</si>
  <si>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</si>
  <si>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</si>
  <si>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</si>
  <si>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</si>
  <si>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</si>
  <si>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</si>
  <si>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</si>
  <si>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</si>
  <si>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</si>
  <si>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</si>
  <si>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</si>
  <si>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</si>
  <si>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</si>
  <si>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</si>
  <si>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</si>
  <si>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</si>
  <si>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</si>
  <si>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</si>
  <si>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</si>
  <si>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</si>
  <si>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</si>
  <si>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</si>
  <si>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</si>
  <si>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</si>
  <si>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</si>
  <si>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</si>
  <si>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</si>
  <si>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</si>
  <si>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</si>
  <si>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</si>
  <si>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</si>
  <si>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</si>
  <si>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</si>
  <si>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</si>
  <si>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</si>
  <si>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</si>
  <si>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</si>
  <si>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</si>
  <si>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</si>
  <si>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</si>
  <si>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</si>
  <si>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</si>
  <si>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</si>
  <si>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</si>
  <si>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</si>
  <si>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</si>
  <si>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</si>
  <si>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</si>
  <si>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</si>
  <si>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</si>
  <si>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</si>
  <si>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</si>
  <si>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</si>
  <si>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</si>
  <si>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</si>
  <si>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</si>
  <si>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</si>
  <si>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</si>
  <si>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</si>
  <si>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</si>
  <si>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</si>
  <si>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</si>
  <si>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</si>
  <si>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</si>
  <si>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</si>
  <si>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</si>
  <si>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</si>
  <si>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</si>
  <si>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</si>
  <si>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</si>
  <si>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</si>
  <si>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</si>
  <si>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</si>
  <si>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</si>
  <si>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</si>
  <si>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</si>
  <si>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</si>
  <si>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</si>
  <si>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</si>
  <si>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</si>
  <si>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</si>
  <si>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</si>
  <si>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</si>
  <si>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</si>
  <si>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</si>
  <si>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</si>
  <si>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</si>
  <si>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</si>
  <si>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</si>
  <si>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</si>
  <si>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</si>
  <si>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</si>
  <si>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</si>
  <si>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</si>
  <si>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</si>
  <si>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</si>
  <si>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</si>
  <si>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</si>
  <si>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</si>
  <si>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</si>
  <si>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</si>
  <si>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</si>
  <si>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</si>
  <si>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</si>
  <si>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</si>
  <si>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</si>
  <si>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</si>
  <si>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</si>
  <si>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</si>
  <si>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</si>
  <si>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</si>
  <si>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</si>
  <si>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</si>
  <si>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</si>
  <si>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</si>
  <si>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</si>
  <si>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</si>
  <si>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</si>
  <si>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</si>
  <si>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</si>
  <si>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</si>
  <si>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</si>
  <si>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</si>
  <si>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</si>
  <si>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</si>
  <si>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</si>
  <si>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</si>
  <si>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</si>
  <si>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</si>
  <si>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</si>
  <si>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</si>
  <si>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</si>
  <si>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</si>
  <si>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</si>
  <si>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</si>
  <si>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</si>
  <si>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</si>
  <si>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</si>
  <si>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</si>
  <si>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</si>
  <si>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</si>
  <si>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</si>
  <si>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</si>
  <si>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</si>
  <si>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</si>
  <si>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</si>
  <si>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</si>
  <si>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</si>
  <si>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</si>
  <si>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</si>
  <si>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</si>
  <si>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</si>
  <si>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</si>
  <si>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</si>
  <si>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</si>
  <si>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</si>
  <si>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</si>
  <si>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</si>
  <si>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</si>
  <si>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</si>
  <si>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</si>
  <si>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</si>
  <si>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</si>
  <si>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</si>
  <si>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</si>
  <si>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</si>
  <si>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</si>
  <si>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</si>
  <si>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</si>
  <si>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</si>
  <si>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</si>
  <si>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</si>
  <si>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</si>
  <si>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</si>
  <si>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</si>
  <si>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</si>
  <si>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</si>
  <si>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</si>
  <si>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</si>
  <si>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</si>
  <si>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</si>
  <si>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</si>
  <si>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</si>
  <si>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</si>
  <si>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</si>
  <si>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</si>
  <si>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</si>
  <si>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</si>
  <si>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</si>
  <si>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</si>
  <si>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</si>
  <si>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</si>
  <si>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</si>
  <si>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</si>
  <si>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</si>
  <si>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</si>
  <si>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</si>
  <si>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</si>
  <si>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</si>
  <si>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</si>
  <si>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</si>
  <si>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</si>
  <si>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</si>
  <si>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</si>
  <si>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</si>
  <si>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</si>
  <si>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</si>
  <si>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</si>
  <si>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</si>
  <si>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</si>
  <si>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</si>
  <si>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</si>
  <si>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</si>
  <si>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</si>
  <si>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</si>
  <si>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</si>
  <si>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</si>
  <si>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</si>
  <si>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</si>
  <si>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</si>
  <si>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</si>
  <si>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</si>
  <si>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</si>
  <si>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</si>
  <si>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</si>
  <si>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</si>
  <si>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</si>
  <si>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</si>
  <si>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</si>
  <si>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</si>
  <si>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</si>
  <si>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</si>
  <si>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</si>
  <si>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</si>
  <si>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</si>
  <si>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</si>
  <si>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</si>
  <si>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</si>
  <si>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</si>
  <si>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</si>
  <si>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</si>
  <si>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</si>
  <si>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</si>
  <si>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</si>
  <si>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</si>
  <si>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</si>
  <si>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</si>
  <si>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</si>
  <si>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</si>
  <si>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</si>
  <si>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</si>
  <si>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</si>
  <si>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</si>
  <si>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</si>
  <si>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</si>
  <si>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</si>
  <si>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</si>
  <si>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</si>
  <si>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</si>
  <si>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</si>
  <si>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</si>
  <si>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</si>
  <si>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</si>
  <si>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</si>
  <si>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</si>
  <si>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</si>
  <si>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</si>
  <si>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</si>
  <si>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</si>
  <si>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</si>
  <si>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</si>
  <si>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</si>
  <si>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</si>
  <si>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</si>
  <si>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</si>
  <si>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</si>
  <si>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</si>
  <si>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</si>
  <si>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</si>
  <si>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</si>
  <si>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</si>
  <si>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</si>
  <si>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</si>
  <si>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</si>
  <si>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</si>
  <si>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</si>
  <si>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</si>
  <si>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</si>
  <si>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</si>
  <si>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</si>
  <si>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</si>
  <si>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</si>
  <si>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</si>
  <si>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</si>
  <si>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</si>
  <si>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</si>
  <si>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</si>
  <si>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</si>
  <si>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</si>
  <si>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</si>
  <si>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</si>
  <si>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</si>
  <si>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</si>
  <si>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</si>
  <si>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</si>
  <si>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</si>
  <si>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</si>
  <si>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</si>
  <si>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</si>
  <si>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</si>
  <si>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</si>
  <si>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</si>
  <si>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</si>
  <si>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</si>
  <si>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</si>
  <si>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</si>
  <si>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</si>
  <si>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</si>
  <si>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</si>
  <si>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</si>
  <si>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</si>
  <si>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</si>
  <si>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</si>
  <si>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</si>
  <si>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</si>
  <si>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</si>
  <si>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</si>
  <si>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</si>
  <si>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</si>
  <si>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</si>
  <si>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</si>
  <si>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</si>
  <si>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</si>
  <si>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</si>
  <si>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</si>
  <si>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</si>
  <si>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</si>
  <si>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</si>
  <si>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</si>
  <si>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</si>
  <si>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</si>
  <si>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</si>
  <si>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</si>
  <si>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</si>
  <si>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</si>
  <si>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</si>
  <si>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</si>
  <si>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</si>
  <si>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</si>
  <si>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</si>
  <si>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</si>
  <si>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</si>
  <si>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</si>
  <si>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</si>
  <si>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</si>
  <si>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</si>
  <si>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</si>
  <si>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</si>
  <si>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</si>
  <si>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</si>
  <si>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</si>
  <si>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</si>
  <si>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</si>
  <si>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</si>
  <si>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</si>
  <si>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</si>
  <si>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</si>
  <si>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</si>
  <si>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</si>
  <si>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</si>
  <si>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</si>
  <si>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</si>
  <si>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</si>
  <si>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</si>
  <si>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</si>
  <si>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</si>
  <si>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</si>
  <si>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</si>
  <si>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</si>
  <si>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</si>
  <si>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</si>
  <si>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</si>
  <si>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</si>
  <si>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</si>
  <si>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</si>
  <si>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</si>
  <si>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</si>
  <si>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</si>
  <si>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</si>
  <si>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</si>
  <si>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</si>
  <si>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</si>
  <si>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</si>
  <si>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</si>
  <si>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</si>
  <si>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</si>
  <si>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</si>
  <si>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</si>
  <si>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</si>
  <si>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</si>
  <si>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</si>
  <si>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</si>
  <si>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</si>
  <si>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</si>
  <si>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</si>
  <si>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</si>
  <si>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</si>
  <si>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</si>
  <si>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</si>
  <si>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</si>
  <si>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</si>
  <si>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</si>
  <si>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</si>
  <si>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</si>
  <si>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</si>
  <si>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</si>
  <si>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</si>
  <si>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</si>
  <si>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</si>
  <si>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</si>
  <si>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</si>
  <si>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</si>
  <si>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</si>
  <si>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</si>
  <si>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</si>
  <si>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</si>
  <si>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</si>
  <si>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</si>
  <si>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</si>
  <si>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</si>
  <si>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</si>
  <si>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</si>
  <si>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</si>
  <si>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</si>
  <si>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</si>
  <si>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</si>
  <si>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</si>
  <si>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</si>
  <si>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</si>
  <si>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</si>
  <si>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</si>
  <si>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</si>
  <si>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</si>
  <si>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</si>
  <si>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</si>
  <si>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</si>
  <si>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</si>
  <si>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</si>
  <si>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</si>
  <si>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</si>
  <si>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</si>
  <si>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</si>
  <si>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</si>
  <si>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</si>
  <si>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</si>
  <si>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</si>
  <si>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</si>
  <si>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</si>
  <si>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</si>
  <si>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</si>
  <si>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</si>
  <si>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</si>
  <si>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</si>
  <si>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</si>
  <si>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</si>
  <si>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</si>
  <si>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</si>
  <si>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</si>
  <si>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</si>
  <si>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</si>
  <si>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</si>
  <si>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</si>
  <si>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</si>
  <si>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</si>
  <si>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</si>
  <si>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</si>
  <si>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</si>
  <si>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</si>
  <si>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</si>
  <si>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</si>
  <si>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</si>
  <si>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</si>
  <si>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</si>
  <si>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</si>
  <si>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</si>
  <si>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</si>
  <si>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</si>
  <si>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</si>
  <si>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</si>
  <si>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</si>
  <si>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</si>
  <si>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</si>
  <si>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</si>
  <si>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</si>
  <si>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</si>
  <si>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</si>
  <si>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</si>
  <si>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</si>
  <si>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</si>
  <si>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</si>
  <si>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</si>
  <si>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</si>
  <si>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</si>
  <si>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</si>
  <si>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</si>
  <si>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</si>
  <si>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</si>
  <si>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</si>
  <si>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</si>
  <si>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</si>
  <si>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</si>
  <si>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</si>
  <si>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</si>
  <si>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</si>
  <si>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</si>
  <si>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</si>
  <si>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</si>
  <si>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</si>
  <si>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</si>
  <si>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</si>
  <si>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</si>
  <si>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</si>
  <si>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</si>
  <si>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</si>
  <si>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</si>
  <si>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</si>
  <si>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</si>
  <si>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</si>
  <si>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</si>
  <si>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</si>
  <si>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</si>
  <si>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</si>
  <si>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</si>
  <si>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</si>
  <si>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</si>
  <si>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</si>
  <si>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</si>
  <si>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</si>
  <si>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</si>
  <si>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</si>
  <si>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</si>
  <si>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</si>
  <si>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</si>
  <si>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</si>
  <si>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</si>
  <si>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</si>
  <si>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</si>
  <si>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</si>
  <si>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</si>
  <si>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</si>
  <si>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</si>
  <si>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</si>
  <si>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</si>
  <si>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</si>
  <si>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</si>
  <si>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</si>
  <si>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</si>
  <si>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</si>
  <si>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</si>
  <si>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</si>
  <si>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</si>
  <si>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</si>
  <si>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</si>
  <si>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</si>
  <si>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</si>
  <si>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</si>
  <si>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</si>
  <si>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</si>
  <si>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</si>
  <si>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</si>
  <si>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</si>
  <si>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</si>
  <si>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</si>
  <si>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</si>
  <si>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</si>
  <si>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</si>
  <si>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</si>
  <si>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</si>
  <si>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</si>
  <si>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</si>
  <si>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</si>
  <si>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</si>
  <si>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</si>
  <si>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</si>
  <si>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</si>
  <si>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</si>
  <si>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</si>
  <si>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</si>
  <si>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</si>
  <si>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</si>
  <si>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</si>
  <si>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</si>
  <si>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</si>
  <si>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</si>
  <si>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</si>
  <si>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</si>
  <si>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</si>
  <si>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</si>
  <si>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</si>
  <si>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</si>
  <si>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</si>
  <si>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</si>
  <si>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</si>
  <si>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</si>
  <si>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</si>
  <si>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</si>
  <si>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</si>
  <si>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</si>
  <si>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</si>
  <si>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</si>
  <si>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</si>
  <si>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</si>
  <si>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</si>
  <si>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</si>
  <si>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</si>
  <si>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</si>
  <si>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</si>
  <si>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</si>
  <si>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</si>
  <si>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</si>
  <si>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</si>
  <si>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</si>
  <si>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</si>
  <si>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</si>
  <si>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</si>
  <si>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</si>
  <si>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</si>
  <si>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</si>
  <si>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</si>
  <si>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</si>
  <si>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</si>
  <si>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</si>
  <si>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</si>
  <si>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</si>
  <si>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</si>
  <si>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</si>
  <si>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</si>
  <si>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</si>
  <si>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</si>
  <si>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</si>
  <si>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</si>
  <si>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</si>
  <si>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</si>
  <si>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</si>
  <si>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</si>
  <si>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</si>
  <si>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</si>
  <si>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</si>
  <si>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</si>
  <si>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</si>
  <si>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</si>
  <si>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</si>
  <si>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</si>
  <si>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</si>
  <si>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</si>
  <si>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</si>
  <si>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</si>
  <si>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</si>
  <si>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</si>
  <si>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</si>
  <si>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</si>
  <si>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</si>
  <si>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</si>
  <si>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</si>
  <si>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</si>
  <si>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</si>
  <si>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</si>
  <si>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</si>
  <si>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</si>
  <si>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</si>
  <si>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</si>
  <si>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</si>
  <si>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</si>
  <si>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</si>
  <si>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</si>
  <si>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</si>
  <si>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</si>
  <si>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</si>
  <si>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</si>
  <si>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</si>
  <si>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</si>
  <si>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</si>
  <si>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</si>
  <si>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</si>
  <si>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</si>
  <si>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</si>
  <si>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</si>
  <si>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</si>
  <si>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</si>
  <si>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</si>
  <si>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</si>
  <si>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</si>
  <si>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</si>
  <si>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</si>
  <si>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</si>
  <si>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</si>
  <si>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</si>
  <si>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</si>
  <si>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</si>
  <si>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</si>
  <si>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</si>
  <si>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</si>
  <si>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</si>
  <si>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</si>
  <si>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</si>
  <si>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</si>
  <si>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</si>
  <si>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</si>
  <si>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</si>
  <si>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</si>
  <si>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</si>
  <si>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</si>
  <si>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</si>
  <si>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</si>
  <si>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</si>
  <si>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</si>
  <si>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</si>
  <si>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</si>
  <si>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</si>
  <si>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</si>
  <si>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</si>
  <si>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</si>
  <si>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</si>
  <si>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</si>
  <si>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</si>
  <si>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</si>
  <si>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</si>
  <si>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</si>
  <si>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</si>
  <si>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</si>
  <si>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</si>
  <si>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</si>
  <si>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</si>
  <si>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</si>
  <si>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</si>
  <si>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</si>
  <si>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</si>
  <si>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</si>
  <si>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</si>
  <si>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</si>
  <si>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</si>
  <si>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</si>
  <si>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</si>
  <si>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</si>
  <si>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</si>
  <si>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</si>
  <si>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</si>
  <si>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</si>
  <si>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</si>
  <si>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</si>
  <si>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</si>
  <si>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</si>
  <si>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</si>
  <si>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</si>
  <si>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</si>
  <si>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</si>
  <si>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</si>
  <si>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</si>
  <si>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</si>
  <si>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</si>
  <si>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</si>
  <si>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</si>
  <si>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</si>
  <si>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</si>
  <si>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</si>
  <si>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</si>
  <si>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</si>
  <si>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</si>
  <si>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</si>
  <si>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</si>
  <si>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</si>
  <si>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</si>
  <si>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</si>
  <si>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</si>
  <si>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</si>
  <si>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</si>
  <si>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</si>
  <si>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</si>
  <si>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</si>
  <si>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</si>
  <si>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</si>
  <si>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</si>
  <si>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</si>
  <si>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</si>
  <si>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</si>
  <si>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</si>
  <si>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</si>
  <si>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</si>
  <si>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</si>
  <si>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</si>
  <si>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</si>
  <si>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</si>
  <si>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</si>
  <si>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</si>
  <si>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</si>
  <si>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</si>
  <si>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</si>
  <si>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</si>
  <si>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</si>
  <si>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</si>
  <si>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</si>
  <si>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</si>
  <si>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</si>
  <si>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</si>
  <si>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</si>
  <si>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</si>
  <si>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</si>
  <si>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</si>
  <si>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</si>
  <si>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</si>
  <si>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</si>
  <si>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</si>
  <si>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</si>
  <si>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</si>
  <si>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</si>
  <si>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</si>
  <si>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</si>
  <si>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</si>
  <si>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</si>
  <si>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</si>
  <si>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</si>
  <si>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</si>
  <si>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</si>
  <si>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</si>
  <si>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</si>
  <si>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</si>
  <si>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</si>
  <si>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</si>
  <si>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</si>
  <si>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</si>
  <si>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</si>
  <si>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</si>
  <si>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</si>
  <si>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</si>
  <si>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</si>
  <si>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</si>
  <si>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</si>
  <si>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</si>
  <si>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</si>
  <si>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</si>
  <si>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</si>
  <si>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</si>
  <si>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</si>
  <si>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</si>
  <si>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</si>
  <si>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</si>
  <si>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</si>
  <si>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</si>
  <si>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</si>
  <si>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</si>
  <si>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</si>
  <si>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</si>
  <si>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</si>
  <si>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</si>
  <si>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</si>
  <si>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</si>
  <si>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</si>
  <si>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</si>
  <si>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</si>
  <si>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</si>
  <si>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</si>
  <si>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</si>
  <si>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</si>
  <si>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</si>
  <si>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</si>
  <si>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</si>
  <si>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</si>
  <si>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</si>
  <si>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</si>
  <si>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</si>
  <si>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</si>
  <si>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</si>
  <si>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</si>
  <si>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</si>
  <si>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</si>
  <si>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</si>
  <si>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</si>
  <si>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</si>
  <si>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</si>
  <si>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</si>
  <si>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</si>
  <si>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</si>
  <si>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</si>
  <si>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</si>
  <si>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</si>
  <si>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</si>
  <si>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</si>
  <si>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</si>
  <si>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</si>
  <si>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</si>
  <si>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</si>
  <si>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</si>
  <si>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</si>
  <si>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</si>
  <si>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</si>
  <si>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</si>
  <si>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</si>
  <si>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</si>
  <si>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</si>
  <si>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</si>
  <si>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</si>
  <si>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</si>
  <si>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</si>
  <si>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</si>
  <si>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</si>
  <si>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</si>
  <si>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</si>
  <si>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</si>
  <si>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</si>
  <si>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</si>
  <si>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</si>
  <si>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</si>
  <si>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</si>
  <si>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</si>
  <si>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</si>
  <si>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</si>
  <si>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</si>
  <si>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</si>
  <si>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</si>
  <si>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</si>
  <si>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</si>
  <si>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</si>
  <si>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</si>
  <si>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</si>
  <si>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</si>
  <si>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</si>
  <si>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</si>
  <si>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</si>
  <si>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</si>
  <si>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</si>
  <si>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</si>
  <si>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</si>
  <si>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</si>
  <si>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</si>
  <si>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</si>
  <si>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</si>
  <si>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</si>
  <si>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</si>
  <si>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</si>
  <si>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</si>
  <si>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</si>
  <si>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</si>
  <si>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</si>
  <si>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</si>
  <si>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</si>
  <si>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</si>
  <si>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</si>
  <si>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</si>
  <si>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</si>
  <si>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</si>
  <si>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</si>
  <si>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</si>
  <si>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</si>
  <si>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</si>
  <si>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</si>
  <si>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</si>
  <si>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</si>
  <si>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</si>
  <si>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</si>
  <si>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</si>
  <si>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</si>
  <si>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</si>
  <si>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</si>
  <si>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</si>
  <si>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</si>
  <si>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</si>
  <si>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</si>
  <si>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</si>
  <si>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</si>
  <si>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</si>
  <si>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</si>
  <si>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</si>
  <si>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</si>
  <si>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</si>
  <si>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</si>
  <si>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</si>
  <si>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</si>
  <si>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</si>
  <si>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</si>
  <si>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</si>
  <si>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</si>
  <si>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</si>
  <si>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</si>
  <si>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</si>
  <si>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</si>
  <si>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</si>
  <si>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</si>
  <si>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</si>
  <si>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</si>
  <si>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</si>
  <si>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</si>
  <si>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</si>
  <si>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</si>
  <si>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</si>
  <si>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</si>
  <si>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</si>
  <si>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</si>
  <si>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</si>
  <si>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</si>
  <si>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</si>
  <si>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</si>
  <si>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</si>
  <si>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</si>
  <si>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</si>
  <si>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</si>
  <si>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</si>
  <si>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</si>
  <si>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</si>
  <si>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</si>
  <si>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</si>
  <si>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</si>
  <si>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</si>
  <si>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</si>
  <si>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</si>
  <si>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</si>
  <si>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</si>
  <si>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</si>
  <si>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</si>
  <si>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</si>
  <si>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</si>
  <si>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</si>
  <si>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</si>
  <si>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</si>
  <si>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</si>
  <si>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</si>
  <si>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</si>
  <si>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</si>
  <si>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</si>
  <si>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</si>
  <si>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</si>
  <si>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</si>
  <si>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</si>
  <si>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</si>
  <si>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</si>
  <si>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</si>
  <si>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</si>
  <si>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</si>
  <si>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</si>
  <si>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</si>
  <si>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</si>
  <si>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</si>
  <si>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</si>
  <si>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</si>
  <si>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</si>
  <si>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</si>
  <si>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</si>
  <si>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</si>
  <si>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</si>
  <si>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</si>
  <si>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</si>
  <si>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</si>
  <si>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</si>
  <si>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</si>
  <si>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</si>
  <si>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</si>
  <si>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</si>
  <si>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</si>
  <si>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</si>
  <si>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</si>
  <si>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</si>
  <si>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</si>
  <si>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</si>
  <si>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</si>
  <si>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</si>
  <si>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</si>
  <si>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</si>
  <si>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</si>
  <si>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</si>
  <si>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</si>
  <si>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</si>
  <si>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</si>
  <si>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</si>
  <si>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</si>
  <si>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</si>
  <si>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</si>
  <si>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</si>
  <si>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</si>
  <si>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</si>
  <si>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</si>
  <si>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</si>
  <si>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</si>
  <si>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</si>
  <si>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</si>
  <si>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</si>
  <si>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</si>
  <si>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</si>
  <si>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</si>
  <si>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</si>
  <si>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</si>
  <si>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</si>
  <si>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</si>
  <si>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</si>
  <si>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</si>
  <si>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</si>
  <si>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</si>
  <si>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</si>
  <si>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</si>
  <si>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</si>
  <si>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</si>
  <si>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</si>
  <si>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</si>
  <si>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</si>
  <si>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</si>
  <si>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</si>
  <si>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</si>
  <si>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</si>
  <si>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</si>
  <si>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</si>
  <si>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</si>
  <si>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</si>
  <si>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</si>
  <si>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</si>
  <si>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</si>
  <si>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</si>
  <si>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</si>
  <si>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</si>
  <si>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</si>
  <si>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</si>
  <si>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</si>
  <si>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</si>
  <si>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</si>
  <si>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</si>
  <si>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</si>
  <si>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</si>
  <si>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</si>
  <si>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</si>
  <si>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</si>
  <si>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</si>
  <si>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</si>
  <si>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</si>
  <si>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</si>
  <si>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</si>
  <si>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</si>
  <si>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</si>
  <si>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</si>
  <si>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</si>
  <si>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</si>
  <si>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</si>
  <si>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</si>
  <si>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</si>
  <si>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</si>
  <si>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</si>
  <si>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</si>
  <si>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</si>
  <si>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</si>
  <si>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</si>
  <si>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</si>
  <si>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</si>
  <si>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</si>
  <si>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</si>
  <si>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</si>
  <si>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</si>
  <si>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</si>
  <si>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</si>
  <si>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</si>
  <si>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</si>
  <si>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</si>
  <si>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</si>
  <si>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</si>
  <si>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</si>
  <si>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</si>
  <si>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</si>
  <si>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</si>
  <si>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</si>
  <si>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</si>
  <si>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</si>
  <si>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</si>
  <si>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</si>
  <si>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</si>
  <si>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</si>
  <si>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</si>
  <si>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</si>
  <si>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</si>
  <si>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</si>
  <si>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</si>
  <si>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</si>
  <si>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</si>
  <si>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</si>
  <si>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</si>
  <si>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</si>
  <si>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</si>
  <si>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</si>
  <si>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</si>
  <si>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</si>
  <si>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</si>
  <si>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</si>
  <si>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</si>
  <si>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</si>
  <si>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</si>
  <si>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</si>
  <si>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</si>
  <si>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</si>
  <si>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</si>
  <si>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</si>
  <si>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</si>
  <si>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</si>
  <si>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</si>
  <si>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</si>
  <si>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</si>
  <si>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</si>
  <si>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</si>
  <si>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</si>
  <si>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</si>
  <si>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</si>
  <si>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</si>
  <si>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</si>
  <si>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</si>
  <si>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</si>
  <si>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</si>
  <si>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</si>
  <si>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</si>
  <si>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</si>
  <si>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</si>
  <si>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</si>
  <si>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</si>
  <si>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</si>
  <si>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</si>
  <si>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</si>
  <si>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</si>
  <si>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</si>
  <si>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</si>
  <si>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</si>
  <si>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</si>
  <si>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</si>
  <si>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</si>
  <si>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</si>
  <si>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</si>
  <si>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</si>
  <si>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</si>
  <si>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</si>
  <si>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</si>
  <si>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</si>
  <si>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</si>
  <si>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</si>
  <si>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</si>
  <si>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</si>
  <si>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</si>
  <si>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</si>
  <si>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</si>
  <si>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</si>
  <si>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</si>
  <si>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</si>
  <si>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</si>
  <si>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</si>
  <si>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</si>
  <si>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</si>
  <si>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</si>
  <si>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</si>
  <si>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</si>
  <si>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</si>
  <si>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</si>
  <si>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</si>
  <si>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</si>
  <si>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</si>
  <si>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</si>
  <si>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</si>
  <si>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</si>
  <si>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</si>
  <si>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</si>
  <si>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</si>
  <si>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</si>
  <si>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</si>
  <si>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</si>
  <si>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</si>
  <si>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</si>
  <si>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</si>
  <si>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</si>
  <si>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</si>
  <si>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</si>
  <si>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</si>
  <si>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</si>
  <si>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</si>
  <si>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</si>
  <si>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</si>
  <si>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</si>
  <si>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</si>
  <si>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</si>
  <si>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</si>
  <si>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</si>
  <si>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</si>
  <si>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</si>
  <si>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</si>
  <si>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</si>
  <si>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</si>
  <si>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</si>
  <si>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</si>
  <si>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</si>
  <si>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</si>
  <si>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</si>
  <si>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</si>
  <si>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</si>
  <si>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</si>
  <si>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</si>
  <si>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</si>
  <si>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</si>
  <si>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</si>
  <si>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</si>
  <si>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</si>
  <si>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</si>
  <si>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</si>
  <si>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</si>
  <si>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</si>
  <si>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</si>
  <si>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</si>
  <si>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</si>
  <si>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</si>
  <si>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</si>
  <si>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</si>
  <si>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</si>
  <si>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</si>
  <si>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</si>
  <si>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</si>
  <si>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</si>
  <si>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</si>
  <si>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</si>
  <si>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</si>
  <si>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</si>
  <si>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</si>
  <si>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</si>
  <si>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</si>
  <si>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</si>
  <si>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</si>
  <si>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</si>
  <si>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</si>
  <si>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</si>
  <si>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</si>
  <si>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</si>
  <si>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</si>
  <si>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</si>
  <si>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</si>
  <si>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</si>
  <si>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</si>
  <si>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</si>
  <si>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</si>
  <si>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</si>
  <si>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</si>
  <si>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</si>
  <si>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</si>
  <si>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</si>
  <si>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</si>
  <si>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</si>
  <si>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</si>
  <si>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</si>
  <si>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</si>
  <si>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</si>
  <si>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</si>
  <si>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</si>
  <si>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</si>
  <si>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</si>
  <si>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</si>
  <si>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</si>
  <si>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</si>
  <si>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</si>
  <si>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</si>
  <si>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</si>
  <si>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</si>
  <si>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</si>
  <si>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</si>
  <si>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</si>
  <si>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</si>
  <si>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</si>
  <si>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</si>
  <si>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</si>
  <si>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</si>
  <si>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</si>
  <si>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</si>
  <si>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</si>
  <si>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</si>
  <si>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</si>
  <si>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</si>
  <si>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</si>
  <si>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</si>
  <si>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</si>
  <si>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</si>
  <si>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</si>
  <si>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</si>
  <si>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</si>
  <si>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</si>
  <si>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</si>
  <si>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</si>
  <si>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</si>
  <si>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</si>
  <si>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</si>
  <si>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</si>
  <si>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</si>
  <si>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</si>
  <si>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</si>
  <si>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</si>
  <si>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</si>
  <si>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</si>
  <si>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</si>
  <si>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</si>
  <si>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</si>
  <si>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</si>
  <si>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</si>
  <si>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</si>
  <si>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</si>
  <si>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</si>
  <si>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</si>
  <si>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</si>
  <si>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</si>
  <si>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</si>
  <si>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</si>
  <si>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</si>
  <si>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</si>
  <si>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</si>
  <si>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</si>
  <si>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</si>
  <si>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</si>
  <si>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</si>
  <si>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</si>
  <si>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</si>
  <si>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</si>
  <si>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</si>
  <si>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</si>
  <si>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</si>
  <si>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</si>
  <si>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</si>
  <si>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</si>
  <si>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</si>
  <si>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</si>
  <si>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</si>
  <si>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</si>
  <si>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</si>
  <si>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</si>
  <si>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</si>
  <si>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</si>
  <si>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</si>
  <si>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</si>
  <si>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</si>
  <si>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</si>
  <si>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</si>
  <si>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</si>
  <si>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</si>
  <si>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</si>
  <si>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</si>
  <si>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</si>
  <si>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</si>
  <si>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</si>
  <si>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</si>
  <si>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</si>
  <si>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</si>
  <si>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</si>
  <si>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</si>
  <si>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</si>
  <si>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</si>
  <si>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</si>
  <si>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</si>
  <si>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</si>
  <si>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</si>
  <si>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</si>
  <si>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</si>
  <si>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</si>
  <si>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</si>
  <si>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</si>
  <si>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</si>
  <si>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</si>
  <si>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</si>
  <si>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</si>
  <si>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</si>
  <si>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</si>
  <si>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</si>
  <si>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</si>
  <si>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</si>
  <si>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</si>
  <si>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</si>
  <si>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</si>
  <si>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</si>
  <si>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</si>
  <si>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</si>
  <si>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</si>
  <si>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</si>
  <si>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</si>
  <si>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</si>
  <si>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</si>
  <si>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</si>
  <si>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</si>
  <si>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</si>
  <si>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</si>
  <si>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</si>
  <si>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</si>
  <si>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</si>
  <si>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</si>
  <si>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</si>
  <si>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</si>
  <si>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</si>
  <si>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</si>
  <si>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</si>
  <si>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</si>
  <si>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</si>
  <si>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</si>
  <si>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</si>
  <si>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</si>
  <si>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</si>
  <si>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</si>
  <si>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</si>
  <si>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</si>
  <si>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</si>
  <si>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</si>
  <si>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</si>
  <si>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</si>
  <si>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</si>
  <si>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</si>
  <si>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</si>
  <si>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</si>
  <si>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</si>
  <si>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</si>
  <si>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</si>
  <si>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</si>
  <si>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</si>
  <si>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</si>
  <si>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</si>
  <si>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</si>
  <si>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</si>
  <si>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</si>
  <si>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</si>
  <si>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</si>
  <si>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</si>
  <si>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</si>
  <si>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</si>
  <si>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</si>
  <si>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</si>
  <si>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</si>
  <si>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</si>
  <si>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</si>
  <si>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</si>
  <si>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</si>
  <si>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</si>
  <si>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</si>
  <si>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</si>
  <si>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</si>
  <si>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</si>
  <si>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</si>
  <si>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</si>
  <si>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</si>
  <si>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</si>
  <si>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</si>
  <si>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</si>
  <si>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</si>
  <si>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</si>
  <si>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</si>
  <si>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</si>
  <si>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</si>
  <si>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</si>
  <si>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</si>
  <si>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</si>
  <si>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</si>
  <si>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</si>
  <si>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</si>
  <si>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</si>
  <si>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</si>
  <si>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</si>
  <si>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</si>
  <si>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</si>
  <si>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</si>
  <si>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</si>
  <si>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</si>
  <si>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</si>
  <si>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</si>
  <si>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</si>
  <si>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</si>
  <si>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</si>
  <si>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</si>
  <si>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</si>
  <si>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</si>
  <si>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</si>
  <si>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</si>
  <si>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</si>
  <si>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</si>
  <si>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</si>
  <si>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</si>
  <si>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</si>
  <si>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</si>
  <si>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</si>
  <si>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</si>
  <si>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</si>
  <si>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</si>
  <si>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</si>
  <si>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</si>
  <si>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</si>
  <si>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</si>
  <si>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</si>
  <si>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</si>
  <si>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</si>
  <si>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</si>
  <si>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</si>
  <si>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</si>
  <si>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</si>
  <si>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</si>
  <si>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</si>
  <si>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</si>
  <si>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</si>
  <si>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</si>
  <si>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</si>
  <si>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</si>
  <si>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</si>
  <si>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</si>
  <si>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</si>
  <si>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</si>
  <si>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</si>
  <si>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</si>
  <si>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</si>
  <si>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</si>
  <si>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</si>
  <si>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</si>
  <si>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</si>
  <si>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</si>
  <si>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</si>
  <si>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</si>
  <si>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</si>
  <si>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</si>
  <si>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</si>
  <si>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</si>
  <si>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</si>
  <si>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</si>
  <si>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</si>
  <si>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</si>
  <si>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</si>
  <si>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</si>
  <si>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</si>
  <si>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</si>
  <si>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</si>
  <si>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</si>
  <si>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</si>
  <si>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</si>
  <si>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</si>
  <si>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</si>
  <si>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</si>
  <si>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</si>
  <si>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</si>
  <si>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</si>
  <si>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</si>
  <si>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</si>
  <si>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</si>
  <si>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</si>
  <si>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</si>
  <si>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</si>
  <si>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</si>
  <si>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</si>
  <si>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</si>
  <si>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</si>
  <si>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</si>
  <si>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</si>
  <si>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</si>
  <si>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</si>
  <si>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</si>
  <si>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</si>
  <si>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</si>
  <si>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</si>
  <si>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</si>
  <si>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</si>
  <si>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</si>
  <si>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</si>
  <si>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</si>
  <si>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</si>
  <si>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</si>
  <si>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</si>
  <si>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</si>
  <si>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</si>
  <si>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</si>
  <si>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</si>
  <si>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</si>
  <si>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</si>
  <si>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</si>
  <si>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</si>
  <si>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</si>
  <si>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</si>
  <si>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</si>
  <si>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</si>
  <si>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</si>
  <si>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</si>
  <si>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</si>
  <si>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</si>
  <si>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</si>
  <si>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</si>
  <si>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</si>
  <si>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</si>
  <si>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</si>
  <si>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</si>
  <si>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</si>
  <si>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</si>
  <si>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</si>
  <si>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</si>
  <si>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</si>
  <si>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</si>
  <si>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</si>
  <si>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</si>
  <si>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</si>
  <si>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</si>
  <si>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</si>
  <si>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</si>
  <si>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</si>
  <si>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</si>
  <si>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</si>
  <si>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</si>
  <si>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</si>
  <si>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</si>
  <si>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</si>
  <si>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</si>
  <si>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</si>
  <si>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</si>
  <si>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</si>
  <si>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</si>
  <si>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</si>
  <si>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</si>
  <si>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</si>
  <si>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</si>
  <si>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</si>
  <si>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</si>
  <si>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</si>
  <si>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</si>
  <si>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</si>
  <si>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</si>
  <si>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</si>
  <si>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</si>
  <si>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</si>
  <si>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</si>
  <si>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</si>
  <si>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</si>
  <si>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</si>
  <si>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</si>
  <si>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</si>
  <si>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</si>
  <si>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</si>
  <si>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</si>
  <si>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</si>
  <si>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</si>
  <si>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</si>
  <si>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</si>
  <si>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</si>
  <si>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</si>
  <si>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</si>
  <si>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</si>
  <si>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</si>
  <si>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</si>
  <si>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</si>
  <si>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</si>
  <si>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</si>
  <si>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</si>
  <si>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</si>
  <si>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</si>
  <si>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</si>
  <si>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</si>
  <si>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</si>
  <si>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</si>
  <si>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</si>
  <si>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</si>
  <si>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</si>
  <si>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</si>
  <si>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</si>
  <si>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</si>
  <si>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</si>
  <si>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</si>
  <si>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</si>
  <si>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</si>
  <si>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</si>
  <si>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</si>
  <si>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</si>
  <si>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</si>
  <si>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</si>
  <si>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</si>
  <si>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</si>
  <si>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</si>
  <si>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</si>
  <si>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</si>
  <si>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</si>
  <si>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</si>
  <si>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</si>
  <si>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</si>
  <si>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</si>
  <si>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</si>
  <si>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</si>
  <si>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</si>
  <si>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</si>
  <si>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</si>
  <si>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</si>
  <si>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</si>
  <si>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</si>
  <si>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</si>
  <si>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</si>
  <si>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</si>
  <si>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</si>
  <si>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</si>
  <si>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</si>
  <si>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</si>
  <si>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</si>
  <si>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</si>
  <si>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</si>
  <si>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</si>
  <si>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</si>
  <si>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</si>
  <si>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</si>
  <si>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</si>
  <si>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</si>
  <si>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</si>
  <si>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</si>
  <si>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</si>
  <si>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</si>
  <si>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</si>
  <si>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</si>
  <si>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</si>
  <si>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</si>
  <si>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</si>
  <si>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</si>
  <si>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</si>
  <si>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</si>
  <si>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</si>
  <si>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</si>
  <si>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</si>
  <si>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</si>
  <si>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</si>
  <si>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</si>
  <si>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</si>
  <si>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</si>
  <si>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</si>
  <si>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</si>
  <si>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</si>
  <si>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</si>
  <si>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</si>
  <si>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</si>
  <si>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</si>
  <si>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</si>
  <si>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</si>
  <si>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</si>
  <si>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</si>
  <si>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</si>
  <si>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</si>
  <si>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</si>
  <si>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</si>
  <si>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</si>
  <si>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</si>
  <si>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</si>
  <si>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</si>
  <si>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</si>
  <si>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</si>
  <si>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</si>
  <si>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</si>
  <si>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</si>
  <si>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</si>
  <si>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</si>
  <si>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</si>
  <si>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</si>
  <si>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</si>
  <si>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</si>
  <si>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</si>
  <si>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</si>
  <si>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</si>
  <si>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</si>
  <si>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</si>
  <si>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</si>
  <si>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</si>
  <si>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</si>
  <si>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</si>
  <si>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</si>
  <si>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</si>
  <si>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</si>
  <si>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</si>
  <si>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</si>
  <si>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</si>
  <si>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</si>
  <si>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</si>
  <si>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</si>
  <si>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</si>
  <si>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</si>
  <si>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</si>
  <si>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</si>
  <si>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</si>
  <si>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</si>
  <si>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</si>
  <si>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</si>
  <si>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</si>
  <si>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</si>
  <si>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</si>
  <si>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</si>
  <si>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</si>
  <si>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</si>
  <si>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</si>
  <si>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</si>
  <si>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</si>
  <si>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</si>
  <si>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</si>
  <si>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</si>
  <si>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</si>
  <si>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</si>
  <si>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</si>
  <si>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</si>
  <si>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</si>
  <si>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</si>
  <si>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</si>
  <si>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</si>
  <si>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</si>
  <si>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</si>
  <si>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</si>
  <si>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</si>
  <si>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</si>
  <si>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</si>
  <si>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</si>
  <si>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</si>
  <si>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</si>
  <si>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</si>
  <si>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</si>
  <si>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</si>
  <si>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</si>
  <si>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</si>
  <si>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</si>
  <si>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</si>
  <si>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</si>
  <si>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</si>
  <si>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</si>
  <si>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</si>
  <si>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</si>
  <si>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</si>
  <si>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</si>
  <si>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</si>
  <si>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</si>
  <si>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</si>
  <si>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</si>
  <si>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</si>
  <si>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</si>
  <si>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</si>
  <si>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</si>
  <si>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</si>
  <si>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</si>
  <si>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</si>
  <si>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</si>
  <si>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</si>
  <si>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</si>
  <si>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</si>
  <si>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</si>
  <si>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</si>
  <si>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</si>
  <si>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</si>
  <si>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</si>
  <si>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</si>
  <si>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</si>
  <si>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</si>
  <si>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</si>
  <si>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</si>
  <si>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</si>
  <si>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</si>
  <si>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</si>
  <si>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</si>
  <si>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</si>
  <si>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</si>
  <si>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</si>
  <si>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</si>
  <si>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</si>
  <si>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</si>
  <si>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</si>
  <si>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</si>
  <si>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</si>
  <si>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</si>
  <si>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</si>
  <si>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</si>
  <si>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</si>
  <si>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</si>
  <si>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</si>
  <si>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</si>
  <si>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</si>
  <si>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</si>
  <si>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</si>
  <si>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</si>
  <si>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</si>
  <si>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</si>
  <si>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</si>
  <si>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</si>
  <si>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</si>
  <si>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</si>
  <si>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</si>
  <si>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</si>
  <si>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</si>
  <si>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</si>
  <si>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</si>
  <si>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</si>
  <si>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</si>
  <si>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</si>
  <si>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</si>
  <si>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</si>
  <si>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</si>
  <si>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</si>
  <si>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</si>
  <si>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</si>
  <si>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</si>
  <si>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</si>
  <si>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</si>
  <si>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</si>
  <si>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</si>
  <si>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</si>
  <si>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</si>
  <si>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</si>
  <si>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</si>
  <si>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</si>
  <si>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</si>
  <si>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</si>
  <si>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</si>
  <si>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</si>
  <si>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</si>
  <si>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</si>
  <si>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</si>
  <si>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</si>
  <si>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</si>
  <si>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</si>
  <si>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</si>
  <si>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</si>
  <si>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</si>
  <si>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</si>
  <si>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</si>
  <si>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</si>
  <si>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</si>
  <si>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</si>
  <si>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</si>
  <si>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</si>
  <si>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</si>
  <si>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</si>
  <si>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</si>
  <si>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</si>
  <si>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</si>
  <si>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</si>
  <si>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</si>
  <si>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</si>
  <si>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</si>
  <si>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</si>
  <si>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</si>
  <si>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</si>
  <si>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</si>
  <si>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</si>
  <si>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</si>
  <si>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</si>
  <si>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</si>
  <si>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</si>
  <si>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</si>
  <si>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</si>
  <si>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</si>
  <si>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</si>
  <si>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</si>
  <si>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</si>
  <si>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</si>
  <si>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</si>
  <si>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</si>
  <si>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</si>
  <si>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</si>
  <si>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</si>
  <si>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</si>
  <si>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</si>
  <si>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</si>
  <si>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</si>
  <si>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</si>
  <si>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</si>
  <si>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</si>
  <si>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</si>
  <si>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</si>
  <si>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</si>
  <si>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</si>
  <si>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</si>
  <si>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</si>
  <si>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</si>
  <si>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</si>
  <si>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</si>
  <si>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</si>
  <si>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</si>
  <si>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</si>
  <si>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</si>
  <si>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</si>
  <si>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</si>
  <si>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</si>
  <si>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</si>
  <si>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</si>
  <si>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</si>
  <si>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</si>
  <si>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</si>
  <si>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</si>
  <si>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</si>
  <si>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</si>
  <si>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</si>
  <si>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</si>
  <si>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</si>
  <si>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</si>
  <si>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</si>
  <si>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</si>
  <si>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</si>
  <si>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</si>
  <si>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</si>
  <si>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</si>
  <si>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</si>
  <si>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</si>
  <si>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</si>
  <si>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</si>
  <si>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</si>
  <si>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</si>
  <si>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</si>
  <si>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</si>
  <si>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</si>
  <si>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</si>
  <si>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</si>
  <si>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</si>
  <si>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</si>
  <si>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</si>
  <si>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</si>
  <si>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</si>
  <si>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</si>
  <si>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</si>
  <si>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</si>
  <si>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</si>
  <si>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</si>
  <si>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</si>
  <si>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</si>
  <si>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</si>
  <si>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</si>
  <si>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</si>
  <si>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</si>
  <si>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</si>
  <si>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</si>
  <si>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</si>
  <si>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</si>
  <si>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</si>
  <si>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</si>
  <si>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</si>
  <si>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</si>
  <si>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</si>
  <si>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</si>
  <si>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</si>
  <si>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</si>
  <si>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</si>
  <si>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</si>
  <si>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</si>
  <si>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</si>
  <si>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</si>
  <si>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</si>
  <si>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</si>
  <si>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</si>
  <si>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</si>
  <si>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</si>
  <si>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</si>
  <si>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</si>
  <si>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</si>
  <si>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</si>
  <si>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</si>
  <si>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</si>
  <si>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</si>
  <si>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</si>
  <si>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</si>
  <si>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</si>
  <si>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</si>
  <si>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</si>
  <si>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</si>
  <si>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</si>
  <si>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</si>
  <si>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</si>
  <si>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</si>
  <si>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</si>
  <si>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</si>
  <si>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</si>
  <si>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</si>
  <si>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</si>
  <si>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</si>
  <si>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</si>
  <si>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</si>
  <si>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</si>
  <si>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</si>
  <si>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</si>
  <si>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</si>
  <si>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</si>
  <si>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</si>
  <si>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</si>
  <si>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</si>
  <si>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</si>
  <si>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</si>
  <si>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</si>
  <si>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</si>
  <si>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</si>
  <si>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</si>
  <si>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</si>
  <si>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</si>
  <si>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</si>
  <si>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</si>
  <si>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</si>
  <si>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</si>
  <si>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</si>
  <si>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</si>
  <si>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</si>
  <si>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</si>
  <si>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</si>
  <si>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</si>
  <si>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</si>
  <si>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</si>
  <si>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</si>
  <si>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</si>
  <si>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</si>
  <si>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</si>
  <si>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</si>
  <si>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</si>
  <si>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</si>
  <si>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</si>
  <si>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</si>
  <si>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</si>
  <si>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</si>
  <si>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</si>
  <si>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</si>
  <si>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</si>
  <si>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</si>
  <si>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</si>
  <si>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</si>
  <si>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</si>
  <si>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</si>
  <si>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</si>
  <si>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</si>
  <si>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</si>
  <si>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</si>
  <si>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</si>
  <si>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</si>
  <si>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</si>
  <si>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</si>
  <si>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</si>
  <si>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</si>
  <si>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</si>
  <si>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</si>
  <si>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</si>
  <si>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</si>
  <si>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</si>
  <si>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</si>
  <si>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</si>
  <si>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</si>
  <si>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</si>
  <si>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</si>
  <si>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</si>
  <si>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</si>
  <si>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</si>
  <si>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</si>
  <si>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</si>
  <si>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</si>
  <si>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</si>
  <si>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</si>
  <si>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</si>
  <si>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</si>
  <si>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</si>
  <si>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</si>
  <si>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</si>
  <si>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</si>
  <si>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</si>
  <si>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</si>
  <si>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</si>
  <si>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</si>
  <si>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</si>
  <si>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</si>
  <si>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</si>
  <si>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</si>
  <si>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</si>
  <si>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</si>
  <si>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</si>
  <si>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</si>
  <si>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</si>
  <si>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</si>
  <si>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</si>
  <si>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</si>
  <si>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</si>
  <si>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</si>
  <si>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</si>
  <si>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</si>
  <si>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</si>
  <si>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</si>
  <si>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</si>
  <si>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</si>
  <si>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</si>
  <si>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</si>
  <si>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</si>
  <si>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</si>
  <si>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</si>
  <si>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</si>
  <si>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</si>
  <si>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</si>
  <si>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</si>
  <si>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</si>
  <si>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</si>
  <si>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</si>
  <si>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</si>
  <si>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</si>
  <si>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</si>
  <si>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</si>
  <si>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</si>
  <si>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</si>
  <si>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</si>
  <si>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</si>
  <si>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</si>
  <si>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</si>
  <si>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</si>
  <si>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</si>
  <si>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</si>
  <si>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</si>
  <si>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</si>
  <si>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</si>
  <si>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</si>
  <si>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</si>
  <si>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</si>
  <si>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</si>
  <si>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</si>
  <si>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</si>
  <si>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</si>
  <si>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</si>
  <si>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</si>
  <si>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</si>
  <si>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</si>
  <si>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</si>
  <si>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</si>
  <si>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</si>
  <si>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</si>
  <si>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</si>
  <si>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</si>
  <si>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</si>
  <si>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</si>
  <si>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</si>
  <si>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</si>
  <si>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</si>
  <si>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</si>
  <si>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</si>
  <si>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</si>
  <si>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</si>
  <si>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</si>
  <si>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</si>
  <si>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</si>
  <si>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</si>
  <si>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</si>
  <si>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</si>
  <si>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</si>
  <si>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</si>
  <si>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</si>
  <si>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</si>
  <si>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</si>
  <si>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</si>
  <si>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</si>
  <si>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</si>
  <si>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</si>
  <si>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</si>
  <si>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</si>
  <si>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</si>
  <si>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</si>
  <si>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</si>
  <si>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</si>
  <si>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</si>
  <si>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</si>
  <si>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</si>
  <si>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</si>
  <si>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</si>
  <si>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</si>
  <si>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</si>
  <si>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</si>
  <si>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</si>
  <si>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</si>
  <si>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</si>
  <si>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</si>
  <si>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</si>
  <si>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</si>
  <si>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</si>
  <si>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</si>
  <si>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</si>
  <si>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</si>
  <si>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</si>
  <si>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</si>
  <si>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</si>
  <si>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</si>
  <si>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</si>
  <si>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</si>
  <si>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</si>
  <si>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</si>
  <si>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</si>
  <si>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</si>
  <si>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</si>
  <si>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</si>
  <si>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</si>
  <si>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</si>
  <si>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</si>
  <si>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</si>
  <si>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</si>
  <si>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</si>
  <si>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</si>
  <si>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</si>
  <si>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</si>
  <si>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</si>
  <si>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</si>
  <si>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</si>
  <si>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</si>
  <si>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</si>
  <si>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</si>
  <si>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</si>
  <si>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</si>
  <si>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</si>
  <si>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</si>
  <si>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</si>
  <si>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</si>
  <si>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</si>
  <si>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</si>
  <si>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</si>
  <si>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</si>
  <si>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</si>
  <si>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</si>
  <si>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</si>
  <si>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</si>
  <si>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</si>
  <si>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</si>
  <si>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</si>
  <si>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</si>
  <si>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</si>
  <si>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</si>
  <si>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</si>
  <si>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</si>
  <si>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</si>
  <si>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</si>
  <si>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</si>
  <si>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</si>
  <si>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</si>
  <si>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</si>
  <si>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</si>
  <si>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</si>
  <si>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</si>
  <si>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</si>
  <si>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</si>
  <si>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</si>
  <si>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</si>
  <si>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</si>
  <si>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</si>
  <si>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</si>
  <si>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</si>
  <si>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</si>
  <si>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</si>
  <si>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</si>
  <si>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</si>
  <si>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</si>
  <si>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</si>
  <si>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</si>
  <si>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</si>
  <si>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</si>
  <si>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</si>
  <si>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</si>
  <si>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</si>
  <si>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</si>
  <si>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</si>
  <si>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</si>
  <si>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</si>
  <si>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</si>
  <si>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</si>
  <si>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</si>
  <si>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</si>
  <si>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</si>
  <si>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</si>
  <si>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</si>
  <si>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</si>
  <si>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</si>
  <si>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</si>
  <si>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</si>
  <si>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</si>
  <si>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</si>
  <si>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</si>
  <si>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</si>
  <si>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</si>
  <si>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</si>
  <si>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</si>
  <si>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</si>
  <si>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</si>
  <si>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</si>
  <si>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</si>
  <si>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</si>
  <si>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</si>
  <si>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</si>
  <si>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</si>
  <si>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</si>
  <si>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</si>
  <si>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</si>
  <si>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</si>
  <si>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</si>
  <si>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</si>
  <si>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</si>
  <si>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</si>
  <si>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</si>
  <si>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</si>
  <si>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</si>
  <si>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</si>
  <si>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</si>
  <si>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</si>
  <si>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</si>
  <si>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</si>
  <si>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</si>
  <si>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</si>
  <si>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</si>
  <si>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</si>
  <si>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</si>
  <si>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</si>
  <si>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</si>
  <si>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</si>
  <si>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</si>
  <si>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</si>
  <si>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</si>
  <si>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</si>
  <si>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</si>
  <si>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</si>
  <si>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</si>
  <si>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</si>
  <si>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</si>
  <si>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</si>
  <si>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</si>
  <si>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</si>
  <si>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</si>
  <si>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</si>
  <si>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</si>
  <si>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</si>
  <si>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</si>
  <si>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</si>
  <si>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</si>
  <si>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</si>
  <si>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</si>
  <si>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</si>
  <si>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</si>
  <si>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</si>
  <si>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</si>
  <si>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</si>
  <si>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</si>
  <si>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</si>
  <si>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</si>
  <si>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</si>
  <si>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</si>
  <si>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</si>
  <si>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</si>
  <si>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</si>
  <si>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</si>
  <si>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</si>
  <si>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</si>
  <si>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</si>
  <si>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</si>
  <si>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</si>
  <si>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</si>
  <si>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</si>
  <si>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</si>
  <si>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</si>
  <si>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</si>
  <si>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</si>
  <si>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</si>
  <si>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</si>
  <si>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</si>
  <si>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</si>
  <si>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</si>
  <si>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</si>
  <si>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</si>
  <si>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</si>
  <si>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</si>
  <si>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</si>
  <si>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</si>
  <si>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</si>
  <si>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</si>
  <si>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</si>
  <si>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</si>
  <si>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</si>
  <si>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</si>
  <si>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</si>
  <si>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</si>
  <si>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</si>
  <si>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</si>
  <si>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</si>
  <si>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</si>
  <si>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</si>
  <si>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</si>
  <si>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</si>
  <si>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</si>
  <si>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</si>
  <si>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</si>
  <si>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</si>
  <si>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</si>
  <si>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</si>
  <si>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</si>
  <si>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</si>
  <si>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</si>
  <si>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</si>
  <si>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</si>
  <si>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</si>
  <si>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</si>
  <si>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</si>
  <si>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</si>
  <si>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</si>
  <si>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</si>
  <si>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</si>
  <si>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</si>
  <si>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</si>
  <si>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</si>
  <si>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</si>
  <si>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</si>
  <si>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</si>
  <si>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</si>
  <si>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</si>
  <si>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</si>
  <si>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</si>
  <si>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</si>
  <si>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</si>
  <si>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</si>
  <si>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</si>
  <si>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</si>
  <si>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</si>
  <si>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</si>
  <si>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</si>
  <si>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</si>
  <si>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</si>
  <si>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</si>
  <si>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</si>
  <si>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</si>
  <si>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</si>
  <si>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</si>
  <si>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</si>
  <si>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</si>
  <si>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</si>
  <si>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</si>
  <si>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</si>
  <si>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</si>
  <si>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</si>
  <si>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</si>
  <si>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</si>
  <si>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</si>
  <si>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</si>
  <si>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</si>
  <si>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</si>
  <si>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</si>
  <si>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</si>
  <si>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</si>
  <si>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</si>
  <si>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</si>
  <si>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</si>
  <si>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</si>
  <si>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</si>
  <si>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</si>
  <si>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</si>
  <si>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</si>
  <si>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</si>
  <si>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</si>
  <si>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</si>
  <si>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</si>
  <si>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</si>
  <si>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</si>
  <si>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</si>
  <si>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</si>
  <si>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</si>
  <si>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</si>
  <si>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</si>
  <si>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</si>
  <si>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</si>
  <si>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</si>
  <si>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</si>
  <si>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</si>
  <si>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</si>
  <si>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</si>
  <si>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</si>
  <si>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</si>
  <si>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</si>
  <si>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</si>
  <si>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</si>
  <si>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</si>
  <si>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</si>
  <si>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</si>
  <si>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</si>
  <si>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</si>
  <si>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</si>
  <si>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</si>
  <si>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</si>
  <si>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</si>
  <si>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</si>
  <si>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</si>
  <si>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</si>
  <si>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</si>
  <si>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</si>
  <si>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</si>
  <si>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</si>
  <si>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</si>
  <si>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</si>
  <si>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</si>
  <si>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</si>
  <si>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</si>
  <si>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</si>
  <si>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</si>
  <si>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</si>
  <si>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</si>
  <si>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</si>
  <si>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</si>
  <si>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</si>
  <si>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</si>
  <si>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</si>
  <si>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</si>
  <si>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</si>
  <si>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</si>
  <si>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</si>
  <si>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</si>
  <si>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</si>
  <si>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</si>
  <si>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</si>
  <si>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</si>
  <si>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</si>
  <si>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</si>
  <si>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</si>
  <si>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</si>
  <si>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</si>
  <si>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</si>
  <si>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</si>
  <si>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</si>
  <si>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</si>
  <si>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</si>
  <si>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</si>
  <si>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</si>
  <si>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</si>
  <si>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</si>
  <si>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</si>
  <si>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</si>
  <si>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</si>
  <si>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</si>
  <si>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</si>
  <si>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</si>
  <si>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</si>
  <si>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</si>
  <si>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</si>
  <si>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</si>
  <si>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</si>
  <si>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</si>
  <si>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</si>
  <si>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</si>
  <si>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</si>
  <si>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</si>
  <si>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</si>
  <si>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</si>
  <si>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</si>
  <si>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</si>
  <si>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</si>
  <si>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</si>
  <si>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</si>
  <si>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</si>
  <si>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</si>
  <si>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</si>
  <si>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</si>
  <si>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</si>
  <si>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</si>
  <si>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</si>
  <si>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</si>
  <si>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</si>
  <si>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</si>
  <si>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</si>
  <si>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</si>
  <si>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</si>
  <si>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</si>
  <si>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</si>
  <si>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</si>
  <si>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</si>
  <si>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</si>
  <si>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</si>
  <si>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</si>
  <si>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</si>
  <si>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</si>
  <si>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</si>
  <si>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</si>
  <si>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</si>
  <si>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</si>
  <si>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</si>
  <si>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</si>
  <si>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</si>
  <si>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</si>
  <si>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</si>
  <si>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</si>
  <si>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</si>
  <si>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</si>
  <si>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</si>
  <si>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</si>
  <si>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</si>
  <si>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</si>
  <si>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</si>
  <si>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</si>
  <si>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</si>
  <si>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</si>
  <si>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</si>
  <si>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</si>
  <si>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</si>
  <si>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</si>
  <si>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</si>
  <si>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</si>
  <si>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</si>
  <si>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</si>
  <si>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</si>
  <si>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</si>
  <si>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</si>
  <si>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</si>
  <si>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</si>
  <si>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</si>
  <si>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</si>
  <si>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</si>
  <si>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</si>
  <si>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</si>
  <si>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</si>
  <si>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</si>
  <si>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</si>
  <si>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</si>
  <si>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</si>
  <si>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</si>
  <si>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</si>
  <si>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</si>
  <si>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</si>
  <si>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</si>
  <si>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</si>
  <si>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</si>
  <si>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</si>
  <si>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</si>
  <si>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</si>
  <si>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</si>
  <si>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</si>
  <si>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</si>
  <si>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</si>
  <si>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</si>
  <si>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</si>
  <si>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</si>
  <si>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</si>
  <si>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</si>
  <si>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</si>
  <si>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</si>
  <si>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</si>
  <si>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</si>
  <si>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</si>
  <si>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</si>
  <si>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</si>
  <si>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</si>
  <si>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</si>
  <si>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</si>
  <si>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</si>
  <si>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</si>
  <si>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</si>
  <si>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</si>
  <si>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</si>
  <si>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</si>
  <si>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</si>
  <si>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</si>
  <si>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</si>
  <si>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</si>
  <si>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</si>
  <si>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</si>
  <si>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</si>
  <si>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</si>
  <si>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</si>
  <si>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</si>
  <si>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</si>
  <si>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</si>
  <si>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</si>
  <si>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</si>
  <si>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</si>
  <si>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</si>
  <si>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</si>
  <si>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</si>
  <si>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</si>
  <si>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</si>
  <si>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</si>
  <si>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</si>
  <si>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</si>
  <si>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</si>
  <si>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</si>
  <si>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</si>
  <si>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</si>
  <si>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</si>
  <si>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</si>
  <si>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</si>
  <si>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</si>
  <si>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</si>
  <si>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</si>
  <si>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</si>
  <si>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</si>
  <si>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</si>
  <si>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</si>
  <si>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</si>
  <si>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</si>
  <si>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</si>
  <si>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</si>
  <si>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</si>
  <si>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</si>
  <si>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</si>
  <si>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</si>
  <si>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</si>
  <si>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</si>
  <si>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</si>
  <si>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</si>
  <si>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</si>
  <si>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</si>
  <si>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</si>
  <si>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</si>
  <si>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</si>
  <si>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</si>
  <si>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</si>
  <si>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</si>
  <si>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</si>
  <si>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</si>
  <si>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</si>
  <si>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</si>
  <si>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</si>
  <si>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</si>
  <si>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</si>
  <si>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</si>
  <si>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</si>
  <si>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</si>
  <si>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</si>
  <si>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</si>
  <si>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</si>
  <si>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</si>
  <si>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</si>
  <si>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</si>
  <si>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</si>
  <si>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</si>
  <si>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</si>
  <si>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</si>
  <si>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</si>
  <si>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</si>
  <si>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</si>
  <si>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</si>
  <si>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</si>
  <si>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</si>
  <si>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</si>
  <si>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</si>
  <si>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</si>
  <si>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</si>
  <si>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</si>
  <si>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</si>
  <si>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</si>
  <si>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</si>
  <si>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</si>
  <si>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</si>
  <si>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</si>
  <si>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</si>
  <si>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</si>
  <si>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</si>
  <si>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</si>
  <si>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</si>
  <si>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</si>
  <si>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</si>
  <si>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</si>
  <si>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</si>
  <si>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</si>
  <si>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</si>
  <si>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</si>
  <si>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</si>
  <si>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</si>
  <si>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</si>
  <si>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</si>
  <si>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</si>
  <si>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</si>
  <si>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</si>
  <si>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</si>
  <si>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</si>
  <si>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</si>
  <si>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</si>
  <si>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</si>
  <si>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</si>
  <si>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</si>
  <si>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</si>
  <si>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</si>
  <si>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</si>
  <si>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</si>
  <si>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</si>
  <si>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</si>
  <si>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</si>
  <si>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</si>
  <si>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</si>
  <si>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</si>
  <si>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</si>
  <si>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</si>
  <si>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</si>
  <si>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</si>
  <si>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</si>
  <si>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</si>
  <si>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</si>
  <si>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</si>
  <si>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</si>
  <si>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</si>
  <si>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</si>
  <si>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</si>
  <si>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</si>
  <si>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</si>
  <si>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</si>
  <si>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</si>
  <si>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</si>
  <si>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</si>
  <si>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</si>
  <si>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</si>
  <si>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</si>
  <si>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</si>
  <si>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</si>
  <si>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</si>
  <si>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</si>
  <si>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</si>
  <si>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</si>
  <si>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</si>
  <si>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</si>
  <si>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</si>
  <si>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</si>
  <si>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</si>
  <si>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</si>
  <si>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</si>
  <si>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</si>
  <si>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</si>
  <si>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</si>
  <si>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</si>
  <si>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</si>
  <si>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</si>
  <si>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</si>
  <si>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</si>
  <si>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</si>
  <si>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</si>
  <si>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</si>
  <si>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</si>
  <si>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</si>
  <si>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</si>
  <si>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</si>
  <si>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</si>
  <si>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</si>
  <si>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</si>
  <si>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</si>
  <si>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</si>
  <si>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</si>
  <si>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</si>
  <si>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</si>
  <si>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</si>
  <si>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</si>
  <si>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</si>
  <si>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</si>
  <si>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</si>
  <si>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</si>
  <si>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</si>
  <si>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</si>
  <si>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</si>
  <si>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</si>
  <si>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</si>
  <si>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</si>
  <si>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</si>
  <si>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</si>
  <si>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</si>
  <si>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</si>
  <si>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</si>
  <si>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</si>
  <si>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</si>
  <si>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</si>
  <si>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</si>
  <si>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</si>
  <si>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</si>
  <si>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</si>
  <si>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</si>
  <si>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</si>
  <si>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</si>
  <si>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</si>
  <si>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</si>
  <si>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</si>
  <si>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</si>
  <si>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</si>
  <si>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</si>
  <si>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</si>
  <si>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</si>
  <si>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</si>
  <si>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</si>
  <si>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</si>
  <si>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</si>
  <si>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</si>
  <si>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</si>
  <si>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</si>
  <si>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</si>
  <si>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</si>
  <si>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</si>
  <si>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</si>
  <si>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</si>
  <si>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</si>
  <si>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</si>
  <si>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</si>
  <si>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</si>
  <si>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</si>
  <si>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</si>
  <si>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</si>
  <si>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</si>
  <si>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</si>
  <si>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</si>
  <si>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</si>
  <si>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</si>
  <si>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</si>
  <si>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</si>
  <si>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</si>
  <si>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</si>
  <si>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</si>
  <si>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</si>
  <si>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</si>
  <si>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</si>
  <si>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</si>
  <si>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</si>
  <si>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</si>
  <si>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</si>
  <si>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</si>
  <si>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</si>
  <si>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</si>
  <si>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</si>
  <si>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</si>
  <si>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</si>
  <si>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</si>
  <si>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</si>
  <si>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</si>
  <si>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</si>
  <si>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</si>
  <si>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</si>
  <si>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</si>
  <si>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</si>
  <si>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</si>
  <si>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</si>
  <si>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</si>
  <si>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</si>
  <si>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</si>
  <si>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</si>
  <si>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</si>
  <si>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</si>
  <si>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</si>
  <si>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</si>
  <si>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</si>
  <si>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</si>
  <si>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</si>
  <si>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</si>
  <si>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</si>
  <si>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</si>
  <si>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</si>
  <si>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</si>
  <si>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</si>
  <si>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</si>
  <si>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</si>
  <si>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</si>
  <si>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</si>
  <si>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</si>
  <si>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</si>
  <si>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</si>
  <si>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</si>
  <si>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</si>
  <si>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</si>
  <si>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</si>
  <si>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</si>
  <si>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</si>
  <si>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</si>
  <si>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</si>
  <si>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</si>
  <si>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</si>
  <si>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</si>
  <si>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</si>
  <si>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</si>
  <si>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</si>
  <si>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</si>
  <si>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</si>
  <si>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</si>
  <si>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</si>
  <si>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</si>
  <si>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</si>
  <si>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</si>
  <si>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</si>
  <si>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</si>
  <si>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</si>
  <si>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</si>
  <si>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</si>
  <si>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</si>
  <si>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</si>
  <si>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</si>
  <si>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</si>
  <si>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</si>
  <si>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</si>
  <si>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</si>
  <si>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</si>
  <si>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</si>
  <si>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</si>
  <si>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</si>
  <si>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</si>
  <si>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</si>
  <si>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</si>
  <si>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</si>
  <si>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</si>
  <si>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</si>
  <si>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</si>
  <si>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</si>
  <si>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</si>
  <si>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</si>
  <si>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</si>
  <si>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</si>
  <si>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</si>
  <si>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</si>
  <si>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</si>
  <si>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</si>
  <si>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</si>
  <si>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</si>
  <si>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</si>
  <si>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</si>
  <si>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</si>
  <si>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</si>
  <si>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</si>
  <si>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</si>
  <si>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</si>
  <si>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</si>
  <si>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</si>
  <si>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</si>
  <si>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</si>
  <si>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</si>
  <si>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</si>
  <si>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</si>
  <si>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</si>
  <si>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</si>
  <si>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</si>
  <si>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</si>
  <si>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</si>
  <si>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</si>
  <si>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</si>
  <si>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</si>
  <si>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</si>
  <si>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</si>
  <si>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</si>
  <si>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</si>
  <si>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</si>
  <si>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</si>
  <si>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</si>
  <si>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</si>
  <si>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</si>
  <si>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</si>
  <si>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</si>
  <si>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</si>
  <si>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</si>
  <si>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</si>
  <si>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</si>
  <si>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</si>
  <si>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</si>
  <si>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</si>
  <si>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</si>
  <si>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</si>
  <si>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</si>
  <si>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</si>
  <si>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</si>
  <si>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</si>
  <si>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</si>
  <si>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</si>
  <si>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</si>
  <si>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</si>
  <si>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</si>
  <si>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</si>
  <si>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</si>
  <si>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</si>
  <si>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</si>
  <si>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</si>
  <si>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</si>
  <si>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</si>
  <si>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</si>
  <si>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</si>
  <si>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</si>
  <si>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</si>
  <si>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</si>
  <si>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</si>
  <si>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</si>
  <si>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</si>
  <si>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</si>
  <si>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</si>
  <si>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</si>
  <si>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</si>
  <si>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</si>
  <si>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</si>
  <si>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</si>
  <si>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</si>
  <si>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</si>
  <si>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</si>
  <si>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</si>
  <si>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</si>
  <si>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</si>
  <si>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</si>
  <si>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</si>
  <si>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</si>
  <si>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</si>
  <si>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</si>
  <si>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</si>
  <si>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</si>
  <si>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</si>
  <si>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</si>
  <si>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</si>
  <si>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</si>
  <si>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</si>
  <si>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</si>
  <si>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</si>
  <si>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</si>
  <si>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</si>
  <si>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</si>
  <si>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</si>
  <si>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</si>
  <si>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</si>
  <si>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</si>
  <si>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</si>
  <si>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</si>
  <si>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</si>
  <si>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</si>
  <si>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</si>
  <si>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</si>
  <si>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</si>
  <si>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</si>
  <si>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</si>
  <si>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</si>
  <si>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</si>
  <si>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</si>
  <si>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</si>
  <si>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</si>
  <si>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</si>
  <si>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</si>
  <si>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</si>
  <si>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</si>
  <si>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</si>
  <si>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</si>
  <si>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</si>
  <si>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</si>
  <si>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</si>
  <si>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</si>
  <si>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</si>
  <si>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</si>
  <si>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</si>
  <si>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</si>
  <si>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</si>
  <si>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</si>
  <si>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</si>
  <si>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</si>
  <si>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</si>
  <si>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</si>
  <si>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</si>
  <si>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</si>
  <si>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</si>
  <si>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</si>
  <si>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</si>
  <si>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</si>
  <si>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</si>
  <si>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</si>
  <si>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</si>
  <si>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</si>
  <si>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</si>
  <si>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</si>
  <si>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</si>
  <si>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</si>
  <si>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</si>
  <si>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</si>
  <si>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</si>
  <si>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</si>
  <si>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</si>
  <si>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</si>
  <si>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</si>
  <si>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</si>
  <si>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</si>
  <si>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</si>
  <si>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</si>
  <si>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</si>
  <si>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</si>
  <si>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</si>
  <si>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</si>
  <si>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</si>
  <si>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</si>
  <si>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</si>
  <si>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</si>
  <si>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</si>
  <si>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</si>
  <si>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</si>
  <si>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</si>
  <si>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</si>
  <si>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</si>
  <si>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</si>
  <si>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</si>
  <si>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</si>
  <si>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</si>
  <si>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</si>
  <si>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</si>
  <si>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</si>
  <si>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</si>
  <si>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</si>
  <si>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</si>
  <si>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</si>
  <si>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</si>
  <si>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</si>
  <si>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</si>
  <si>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</si>
  <si>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</si>
  <si>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</si>
  <si>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</si>
  <si>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</si>
  <si>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</si>
  <si>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</si>
  <si>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</si>
  <si>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</si>
  <si>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</si>
  <si>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</si>
  <si>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</si>
  <si>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</si>
  <si>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</si>
  <si>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</si>
  <si>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</si>
  <si>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</si>
  <si>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</si>
  <si>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</si>
  <si>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</si>
  <si>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</si>
  <si>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</si>
  <si>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</si>
  <si>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</si>
  <si>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</si>
  <si>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</si>
  <si>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</si>
  <si>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</si>
  <si>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</si>
  <si>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</si>
  <si>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</si>
  <si>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</si>
  <si>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</si>
  <si>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</si>
  <si>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</si>
  <si>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</si>
  <si>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</si>
  <si>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</si>
  <si>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</si>
  <si>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</si>
  <si>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</si>
  <si>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</si>
  <si>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</si>
  <si>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</si>
  <si>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</si>
  <si>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</si>
  <si>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</si>
  <si>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</si>
  <si>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</si>
  <si>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</si>
  <si>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</si>
  <si>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</si>
  <si>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</si>
  <si>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</si>
  <si>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</si>
  <si>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</si>
  <si>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</si>
  <si>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</si>
  <si>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</si>
  <si>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</si>
  <si>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</si>
  <si>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</si>
  <si>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</si>
  <si>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</si>
  <si>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</si>
  <si>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</si>
  <si>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</si>
  <si>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</si>
  <si>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</si>
  <si>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</si>
  <si>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</si>
  <si>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</si>
  <si>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</si>
  <si>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</si>
  <si>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</si>
  <si>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</si>
  <si>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</si>
  <si>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</si>
  <si>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</si>
  <si>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</si>
  <si>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</si>
  <si>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</si>
  <si>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</si>
  <si>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</si>
  <si>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</si>
  <si>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</si>
  <si>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</si>
  <si>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</si>
  <si>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</si>
  <si>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</si>
  <si>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</si>
  <si>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</si>
  <si>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</si>
  <si>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</si>
  <si>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</si>
  <si>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</si>
  <si>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</si>
  <si>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</si>
  <si>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</si>
  <si>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</si>
  <si>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</si>
  <si>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</si>
  <si>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</si>
  <si>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</si>
  <si>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</si>
  <si>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</si>
  <si>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</si>
  <si>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</si>
  <si>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</si>
  <si>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</si>
  <si>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</si>
  <si>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</si>
  <si>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</si>
  <si>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</si>
  <si>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</si>
  <si>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</si>
  <si>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</si>
  <si>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</si>
  <si>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</si>
  <si>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</si>
  <si>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</si>
  <si>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</si>
  <si>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</si>
  <si>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</si>
  <si>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</si>
  <si>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</si>
  <si>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</si>
  <si>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</si>
  <si>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</si>
  <si>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</si>
  <si>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</si>
  <si>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</si>
  <si>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</si>
  <si>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</si>
  <si>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</si>
  <si>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</si>
  <si>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</si>
  <si>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</si>
  <si>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</si>
  <si>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</si>
  <si>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</si>
  <si>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</si>
  <si>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</si>
  <si>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</si>
  <si>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</si>
  <si>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</si>
  <si>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</si>
  <si>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</si>
  <si>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</si>
  <si>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</si>
  <si>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</si>
  <si>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</si>
  <si>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</si>
  <si>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</si>
  <si>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</si>
  <si>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</si>
  <si>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</si>
  <si>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</si>
  <si>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</si>
  <si>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</si>
  <si>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</si>
  <si>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</si>
  <si>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</si>
  <si>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</si>
  <si>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</si>
  <si>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</si>
  <si>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</si>
  <si>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</si>
  <si>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</si>
  <si>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</si>
  <si>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</si>
  <si>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</si>
  <si>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</si>
  <si>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</si>
  <si>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</si>
  <si>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</si>
  <si>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</si>
  <si>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</si>
  <si>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</si>
  <si>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</si>
  <si>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</si>
  <si>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</si>
  <si>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</si>
  <si>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</si>
  <si>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</si>
  <si>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</si>
  <si>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</si>
  <si>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</si>
  <si>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</si>
  <si>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</si>
  <si>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</si>
  <si>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</si>
  <si>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</si>
  <si>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</si>
  <si>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</si>
  <si>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</si>
  <si>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</si>
  <si>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</si>
  <si>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</si>
  <si>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</si>
  <si>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</si>
  <si>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</si>
  <si>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</si>
  <si>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</si>
  <si>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</si>
  <si>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</si>
  <si>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</si>
  <si>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</si>
  <si>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</si>
  <si>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</si>
  <si>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</si>
  <si>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</si>
  <si>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</si>
  <si>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</si>
  <si>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</si>
  <si>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</si>
  <si>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</si>
  <si>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</si>
  <si>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</si>
  <si>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</si>
  <si>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</si>
  <si>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</si>
  <si>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</si>
  <si>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</si>
  <si>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</si>
  <si>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</si>
  <si>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</si>
  <si>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</si>
  <si>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</si>
  <si>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</si>
  <si>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</si>
  <si>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</si>
  <si>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</si>
  <si>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</si>
  <si>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</si>
  <si>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</si>
  <si>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</si>
  <si>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</si>
  <si>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</si>
  <si>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</si>
  <si>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</si>
  <si>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</si>
  <si>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</si>
  <si>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</si>
  <si>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</si>
  <si>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</si>
  <si>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</si>
  <si>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</si>
  <si>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</si>
  <si>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</si>
  <si>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</si>
  <si>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</si>
  <si>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</si>
  <si>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</si>
  <si>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</si>
  <si>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</si>
  <si>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</si>
  <si>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</si>
  <si>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</si>
  <si>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</si>
  <si>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</si>
  <si>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</si>
  <si>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</si>
  <si>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</si>
  <si>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</si>
  <si>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</si>
  <si>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</si>
  <si>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</si>
  <si>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</si>
  <si>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</si>
  <si>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</si>
  <si>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</si>
  <si>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</si>
  <si>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</si>
  <si>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</si>
  <si>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</si>
  <si>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</si>
  <si>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</si>
  <si>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</si>
  <si>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</si>
  <si>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</si>
  <si>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</si>
  <si>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</si>
  <si>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</si>
  <si>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</si>
  <si>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</si>
  <si>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</si>
  <si>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</si>
  <si>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</si>
  <si>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</si>
  <si>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</si>
  <si>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</si>
  <si>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</si>
  <si>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</si>
  <si>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</si>
  <si>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</si>
  <si>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</si>
  <si>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</si>
  <si>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</si>
  <si>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</si>
  <si>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</si>
  <si>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</si>
  <si>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</si>
  <si>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</si>
  <si>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</si>
  <si>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</si>
  <si>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</si>
  <si>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</si>
  <si>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</si>
  <si>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</si>
  <si>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</si>
  <si>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</si>
  <si>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</si>
  <si>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</si>
  <si>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</si>
  <si>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</si>
  <si>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</si>
  <si>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</si>
  <si>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</si>
  <si>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</si>
  <si>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</si>
  <si>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</si>
  <si>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</si>
  <si>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</si>
  <si>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</si>
  <si>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</si>
  <si>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</si>
  <si>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</si>
  <si>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</si>
  <si>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</si>
  <si>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</si>
  <si>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</si>
  <si>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</si>
  <si>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</si>
  <si>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</si>
  <si>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</si>
  <si>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</si>
  <si>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</si>
  <si>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</si>
  <si>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</si>
  <si>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</si>
  <si>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</si>
  <si>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</si>
  <si>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</si>
  <si>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</si>
  <si>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</si>
  <si>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</si>
  <si>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</si>
  <si>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</si>
  <si>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</si>
  <si>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</si>
  <si>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</si>
  <si>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</si>
  <si>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</si>
  <si>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</si>
  <si>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</si>
  <si>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</si>
  <si>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</si>
  <si>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</si>
  <si>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</si>
  <si>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</si>
  <si>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</si>
  <si>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</si>
  <si>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</si>
  <si>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</si>
  <si>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</si>
  <si>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</si>
  <si>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</si>
  <si>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</si>
  <si>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</si>
  <si>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</si>
  <si>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</si>
  <si>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</si>
  <si>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</si>
  <si>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</si>
  <si>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</si>
  <si>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</si>
  <si>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</si>
  <si>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</si>
  <si>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</si>
  <si>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</si>
  <si>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</si>
  <si>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</si>
  <si>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</si>
  <si>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</si>
  <si>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</si>
  <si>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</si>
  <si>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</si>
  <si>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</si>
  <si>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</si>
  <si>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</si>
  <si>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</si>
  <si>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</si>
  <si>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</si>
  <si>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</si>
  <si>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</si>
  <si>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</si>
  <si>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</si>
  <si>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</si>
  <si>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</si>
  <si>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</si>
  <si>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</si>
  <si>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</si>
  <si>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</si>
  <si>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</si>
  <si>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</si>
  <si>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</si>
  <si>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</si>
  <si>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</si>
  <si>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</si>
  <si>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</si>
  <si>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</si>
  <si>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</si>
  <si>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</si>
  <si>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</si>
  <si>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</si>
  <si>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</si>
  <si>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</si>
  <si>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</si>
  <si>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</si>
  <si>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</si>
  <si>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</si>
  <si>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</si>
  <si>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</si>
  <si>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</si>
  <si>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</si>
  <si>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</si>
  <si>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</si>
  <si>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</si>
  <si>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</si>
  <si>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</si>
  <si>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</si>
  <si>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</si>
  <si>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</si>
  <si>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</si>
  <si>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</si>
  <si>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</si>
  <si>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</si>
  <si>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</si>
  <si>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</si>
  <si>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</si>
  <si>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</si>
  <si>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</si>
  <si>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</si>
  <si>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</si>
  <si>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</si>
  <si>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</si>
  <si>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</si>
  <si>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</si>
  <si>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</si>
  <si>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</si>
  <si>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</si>
  <si>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</si>
  <si>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</si>
  <si>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</si>
  <si>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</si>
  <si>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</si>
  <si>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</si>
  <si>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</si>
  <si>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</si>
  <si>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</si>
  <si>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</si>
  <si>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</si>
  <si>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</si>
  <si>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</si>
  <si>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</si>
  <si>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</si>
  <si>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</si>
  <si>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</si>
  <si>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</si>
  <si>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</si>
  <si>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</si>
  <si>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</si>
  <si>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</si>
  <si>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</si>
  <si>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</si>
  <si>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</si>
  <si>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</si>
  <si>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</si>
  <si>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</si>
  <si>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</si>
  <si>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</si>
  <si>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</si>
  <si>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</si>
  <si>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</si>
  <si>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</si>
  <si>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</si>
  <si>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</si>
  <si>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</si>
  <si>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</si>
  <si>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</si>
  <si>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</si>
  <si>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</si>
  <si>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</si>
  <si>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</si>
  <si>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</si>
  <si>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</si>
  <si>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</si>
  <si>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</si>
  <si>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</si>
  <si>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</si>
  <si>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</si>
  <si>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</si>
  <si>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</si>
  <si>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</si>
  <si>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</si>
  <si>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</si>
  <si>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</si>
  <si>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</si>
  <si>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</si>
  <si>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</si>
  <si>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</si>
  <si>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</si>
  <si>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</si>
  <si>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</si>
  <si>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</si>
  <si>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</si>
  <si>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</si>
  <si>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</si>
  <si>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</si>
  <si>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</si>
  <si>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</si>
  <si>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</si>
  <si>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</si>
  <si>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</si>
  <si>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</si>
  <si>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</si>
  <si>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</si>
  <si>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</si>
  <si>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</si>
  <si>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</si>
  <si>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</si>
  <si>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</si>
  <si>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</si>
  <si>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</si>
  <si>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</si>
  <si>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</si>
  <si>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</si>
  <si>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</si>
  <si>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</si>
  <si>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</si>
  <si>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</si>
  <si>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</si>
  <si>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</si>
  <si>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</si>
  <si>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</si>
  <si>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</si>
  <si>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</si>
  <si>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</si>
  <si>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</si>
  <si>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</si>
  <si>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</si>
  <si>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</si>
  <si>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</si>
  <si>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</si>
  <si>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</si>
  <si>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</si>
  <si>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</si>
  <si>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</si>
  <si>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</si>
  <si>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</si>
  <si>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</si>
  <si>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</si>
  <si>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</si>
  <si>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</si>
  <si>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</si>
  <si>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</si>
  <si>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</si>
  <si>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</si>
  <si>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</si>
  <si>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</si>
  <si>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</si>
  <si>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</si>
  <si>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</si>
  <si>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</si>
  <si>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</si>
  <si>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</si>
  <si>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</si>
  <si>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</si>
  <si>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</si>
  <si>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</si>
  <si>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</si>
  <si>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</si>
  <si>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</si>
  <si>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</si>
  <si>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</si>
  <si>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</si>
  <si>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</si>
  <si>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</si>
  <si>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</si>
  <si>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</si>
  <si>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</si>
  <si>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</si>
  <si>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</si>
  <si>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</si>
  <si>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</si>
  <si>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</si>
  <si>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</si>
  <si>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</si>
  <si>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</si>
  <si>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</si>
  <si>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</si>
  <si>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</si>
  <si>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</si>
  <si>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</si>
  <si>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</si>
  <si>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</si>
  <si>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</si>
  <si>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</si>
  <si>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</si>
  <si>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</si>
  <si>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</si>
  <si>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</si>
  <si>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</si>
  <si>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</si>
  <si>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</si>
  <si>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</si>
  <si>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</si>
  <si>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</si>
  <si>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</si>
  <si>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</si>
  <si>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</si>
  <si>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</si>
  <si>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</si>
  <si>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</si>
  <si>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</si>
  <si>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</si>
  <si>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</si>
  <si>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</si>
  <si>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</si>
  <si>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</si>
  <si>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</si>
  <si>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</si>
  <si>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</si>
  <si>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</si>
  <si>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</si>
  <si>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</si>
  <si>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</si>
  <si>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</si>
  <si>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</si>
  <si>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</si>
  <si>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</si>
  <si>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</si>
  <si>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</si>
  <si>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</si>
  <si>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</si>
  <si>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</si>
  <si>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</si>
  <si>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</si>
  <si>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</si>
  <si>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</si>
  <si>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</si>
  <si>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</si>
  <si>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</si>
  <si>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</si>
  <si>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</si>
  <si>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</si>
  <si>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</si>
  <si>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</si>
  <si>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</si>
  <si>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</si>
  <si>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</si>
  <si>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</si>
  <si>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</si>
  <si>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</si>
  <si>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</si>
  <si>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</si>
  <si>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</si>
  <si>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</si>
  <si>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</si>
  <si>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</si>
  <si>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</si>
  <si>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</si>
  <si>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</si>
  <si>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</si>
  <si>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</si>
  <si>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</si>
  <si>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</si>
  <si>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</si>
  <si>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</si>
  <si>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</si>
  <si>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</si>
  <si>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</si>
  <si>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</si>
  <si>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</si>
  <si>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</si>
  <si>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</si>
  <si>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</si>
  <si>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</si>
  <si>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</si>
  <si>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</si>
  <si>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</si>
  <si>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</si>
  <si>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</si>
  <si>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</si>
  <si>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</si>
  <si>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</si>
  <si>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</si>
  <si>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</si>
  <si>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</si>
  <si>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</si>
  <si>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</si>
  <si>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</si>
  <si>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</si>
  <si>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</si>
  <si>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</si>
  <si>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</si>
  <si>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</si>
  <si>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</si>
  <si>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</si>
  <si>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</si>
  <si>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</si>
  <si>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</si>
  <si>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</si>
  <si>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</si>
  <si>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</si>
  <si>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</si>
  <si>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</si>
  <si>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</si>
  <si>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</si>
  <si>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</si>
  <si>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</si>
  <si>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</si>
  <si>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</si>
  <si>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</si>
  <si>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</si>
  <si>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</si>
  <si>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</si>
  <si>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</si>
  <si>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</si>
  <si>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</si>
  <si>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</si>
  <si>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</si>
  <si>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</si>
  <si>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</si>
  <si>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</si>
  <si>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</si>
  <si>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</si>
  <si>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</si>
  <si>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</si>
  <si>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</si>
  <si>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</si>
  <si>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</si>
  <si>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</si>
  <si>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</si>
  <si>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</si>
  <si>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</si>
  <si>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</si>
  <si>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</si>
  <si>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</si>
  <si>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</si>
  <si>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</si>
  <si>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</si>
  <si>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</si>
  <si>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</si>
  <si>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</si>
  <si>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</si>
  <si>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</si>
  <si>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</si>
  <si>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</si>
  <si>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</si>
  <si>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</si>
  <si>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</si>
  <si>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</si>
  <si>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</si>
  <si>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</si>
  <si>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</si>
  <si>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</si>
  <si>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</si>
  <si>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</si>
  <si>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</si>
  <si>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</si>
  <si>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</si>
  <si>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</si>
  <si>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</si>
  <si>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</si>
  <si>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</si>
  <si>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</si>
  <si>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</si>
  <si>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</si>
  <si>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</si>
  <si>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</si>
  <si>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</si>
  <si>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</si>
  <si>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</si>
  <si>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</si>
  <si>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</si>
  <si>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</si>
  <si>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</si>
  <si>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</si>
  <si>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</si>
  <si>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</si>
  <si>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</si>
  <si>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</si>
  <si>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</si>
  <si>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</si>
  <si>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</si>
  <si>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</si>
  <si>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</si>
  <si>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</si>
  <si>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</si>
  <si>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</si>
  <si>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</si>
  <si>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</si>
  <si>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</si>
  <si>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</si>
  <si>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</si>
  <si>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</si>
  <si>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</si>
  <si>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</si>
  <si>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</si>
  <si>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</si>
  <si>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</si>
  <si>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</si>
  <si>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</si>
  <si>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</si>
  <si>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</si>
  <si>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</si>
  <si>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</si>
  <si>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</si>
  <si>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</si>
  <si>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</si>
  <si>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</si>
  <si>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</si>
  <si>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</si>
  <si>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</si>
  <si>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</si>
  <si>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</si>
  <si>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</si>
  <si>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</si>
  <si>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</si>
  <si>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</si>
  <si>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</si>
  <si>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</si>
  <si>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</si>
  <si>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</si>
  <si>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</si>
  <si>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</si>
  <si>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</si>
  <si>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</si>
  <si>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</si>
  <si>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</si>
  <si>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</si>
  <si>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</si>
  <si>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</si>
  <si>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</si>
  <si>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</si>
  <si>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</si>
  <si>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</si>
  <si>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</si>
  <si>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</si>
  <si>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</si>
  <si>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</si>
  <si>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</si>
  <si>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</si>
  <si>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</si>
  <si>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</si>
  <si>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</si>
  <si>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</si>
  <si>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</si>
  <si>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</si>
  <si>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</si>
  <si>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</si>
  <si>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</si>
  <si>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</si>
  <si>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</si>
  <si>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</si>
  <si>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</si>
  <si>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</si>
  <si>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</si>
  <si>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</si>
  <si>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</si>
  <si>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</si>
  <si>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</si>
  <si>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</si>
  <si>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</si>
  <si>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</si>
  <si>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</si>
  <si>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</si>
  <si>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</si>
  <si>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</si>
  <si>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</si>
  <si>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</si>
  <si>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</si>
  <si>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</si>
  <si>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</si>
  <si>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</si>
  <si>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</si>
  <si>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</si>
  <si>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</si>
  <si>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</si>
  <si>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</si>
  <si>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</si>
  <si>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</si>
  <si>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</si>
  <si>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</si>
  <si>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</si>
  <si>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</si>
  <si>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</si>
  <si>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</si>
  <si>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</si>
  <si>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</si>
  <si>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</si>
  <si>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</si>
  <si>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</si>
  <si>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</si>
  <si>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</si>
  <si>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</si>
  <si>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</si>
  <si>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</si>
  <si>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</si>
  <si>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</si>
  <si>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</si>
  <si>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</si>
  <si>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</si>
  <si>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</si>
  <si>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</si>
  <si>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</si>
  <si>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</si>
  <si>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</si>
  <si>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</si>
  <si>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</si>
  <si>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</si>
  <si>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</si>
  <si>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</si>
  <si>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</si>
  <si>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</si>
  <si>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</si>
  <si>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</si>
  <si>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</si>
  <si>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</si>
  <si>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</si>
  <si>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</si>
  <si>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</si>
  <si>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</si>
  <si>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</si>
  <si>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</si>
  <si>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</si>
  <si>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</si>
  <si>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</si>
  <si>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</si>
  <si>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</si>
  <si>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</si>
  <si>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</si>
  <si>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</si>
  <si>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</si>
  <si>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</si>
  <si>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</si>
  <si>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</si>
  <si>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</si>
  <si>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</si>
  <si>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</si>
  <si>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</si>
  <si>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</si>
  <si>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</si>
  <si>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</si>
  <si>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</si>
  <si>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</si>
  <si>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</si>
  <si>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</si>
  <si>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</si>
  <si>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</si>
  <si>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</si>
  <si>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</si>
  <si>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</si>
  <si>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</si>
  <si>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</si>
  <si>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</si>
  <si>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</si>
  <si>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</si>
  <si>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</si>
  <si>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</si>
  <si>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</si>
  <si>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</si>
  <si>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</si>
  <si>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</si>
  <si>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</si>
  <si>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</si>
  <si>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</si>
  <si>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</si>
  <si>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</si>
  <si>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</si>
  <si>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</si>
  <si>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</si>
  <si>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</si>
  <si>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</si>
  <si>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</si>
  <si>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</si>
  <si>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</si>
  <si>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</si>
  <si>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</si>
  <si>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</si>
  <si>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</si>
  <si>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</si>
  <si>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</si>
  <si>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</si>
  <si>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</si>
  <si>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</si>
  <si>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</si>
  <si>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</si>
  <si>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</si>
  <si>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</si>
  <si>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</si>
  <si>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</si>
  <si>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</si>
  <si>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</si>
  <si>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</si>
  <si>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</si>
  <si>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</si>
  <si>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</si>
  <si>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</si>
  <si>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</si>
  <si>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</si>
  <si>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</si>
  <si>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</si>
  <si>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</si>
  <si>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</si>
  <si>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</si>
  <si>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</si>
  <si>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</si>
  <si>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</si>
  <si>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</si>
  <si>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</si>
  <si>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</si>
  <si>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</si>
  <si>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</si>
  <si>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</si>
  <si>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</si>
  <si>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</si>
  <si>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</si>
  <si>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</si>
  <si>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</si>
  <si>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</si>
  <si>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</si>
  <si>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</si>
  <si>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</si>
  <si>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</si>
  <si>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</si>
  <si>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</si>
  <si>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</si>
  <si>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</si>
  <si>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</si>
  <si>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</si>
  <si>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</si>
  <si>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</si>
  <si>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</si>
  <si>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</si>
  <si>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</si>
  <si>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</si>
  <si>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</si>
  <si>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</si>
  <si>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</si>
  <si>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</si>
  <si>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</si>
  <si>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</si>
  <si>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</si>
  <si>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</si>
  <si>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</si>
  <si>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</si>
  <si>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</si>
  <si>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</si>
  <si>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</si>
  <si>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</si>
  <si>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</si>
  <si>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</si>
  <si>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</si>
  <si>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</si>
  <si>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</si>
  <si>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</si>
  <si>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</si>
  <si>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</si>
  <si>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</si>
  <si>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</si>
  <si>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</si>
  <si>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</si>
  <si>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</si>
  <si>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</si>
  <si>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</si>
  <si>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</si>
  <si>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</si>
  <si>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</si>
  <si>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</si>
  <si>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</si>
  <si>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</si>
  <si>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</si>
  <si>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</si>
  <si>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</si>
  <si>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</si>
  <si>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</si>
  <si>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</si>
  <si>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</si>
  <si>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</si>
  <si>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</si>
  <si>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</si>
  <si>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</si>
  <si>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</si>
  <si>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</si>
  <si>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</si>
  <si>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</si>
  <si>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</si>
  <si>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</si>
  <si>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</si>
  <si>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</si>
  <si>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</si>
  <si>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</si>
  <si>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</si>
  <si>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</si>
  <si>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</si>
  <si>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</si>
  <si>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</si>
  <si>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</si>
  <si>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</si>
  <si>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</si>
  <si>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</si>
  <si>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</si>
  <si>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</si>
  <si>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</si>
  <si>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</si>
  <si>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</si>
  <si>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</si>
  <si>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</si>
  <si>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</si>
  <si>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</si>
  <si>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</si>
  <si>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</si>
  <si>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</si>
  <si>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</si>
  <si>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</si>
  <si>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</si>
  <si>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</si>
  <si>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</si>
  <si>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</si>
  <si>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</si>
  <si>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</si>
  <si>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</si>
  <si>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</si>
  <si>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</si>
  <si>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</si>
  <si>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</si>
  <si>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</si>
  <si>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</si>
  <si>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</si>
  <si>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</si>
  <si>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</si>
  <si>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</si>
  <si>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</si>
  <si>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</si>
  <si>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</si>
  <si>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</si>
  <si>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</si>
  <si>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</si>
  <si>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</si>
  <si>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</si>
  <si>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</si>
  <si>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</si>
  <si>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</si>
  <si>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</si>
  <si>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</si>
  <si>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</si>
  <si>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</si>
  <si>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</si>
  <si>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</si>
  <si>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</si>
  <si>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</si>
  <si>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</si>
  <si>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</si>
  <si>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</si>
  <si>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</si>
  <si>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</si>
  <si>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</si>
  <si>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</si>
  <si>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</si>
  <si>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</si>
  <si>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</si>
  <si>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</si>
  <si>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</si>
  <si>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</si>
  <si>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</si>
  <si>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</si>
  <si>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</si>
  <si>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</si>
  <si>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</si>
  <si>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</si>
  <si>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</si>
  <si>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</si>
  <si>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</si>
  <si>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</si>
  <si>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</si>
  <si>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</si>
  <si>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</si>
  <si>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</si>
  <si>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</si>
  <si>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</si>
  <si>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</si>
  <si>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</si>
  <si>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</si>
  <si>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</si>
  <si>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</si>
  <si>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</si>
  <si>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</si>
  <si>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</si>
  <si>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</si>
  <si>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</si>
  <si>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</si>
  <si>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</si>
  <si>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</si>
  <si>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</si>
  <si>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</si>
  <si>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</si>
  <si>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</si>
  <si>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</si>
  <si>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</si>
  <si>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</si>
  <si>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</si>
  <si>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</si>
  <si>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</si>
  <si>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</si>
  <si>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</si>
  <si>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</si>
  <si>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</si>
  <si>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</si>
  <si>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</si>
  <si>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</si>
  <si>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</si>
  <si>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</si>
  <si>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</si>
  <si>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</si>
  <si>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</si>
  <si>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</si>
  <si>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</si>
  <si>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</si>
  <si>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</si>
  <si>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</si>
  <si>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</si>
  <si>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</si>
  <si>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</si>
  <si>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</si>
  <si>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</si>
  <si>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</si>
  <si>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</si>
  <si>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</si>
  <si>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</si>
  <si>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</si>
  <si>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</si>
  <si>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</si>
  <si>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</si>
  <si>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</si>
  <si>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</si>
  <si>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</si>
  <si>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</si>
  <si>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</si>
  <si>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</si>
  <si>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</si>
  <si>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</si>
  <si>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</si>
  <si>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</si>
  <si>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</si>
  <si>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</si>
  <si>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</si>
  <si>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</si>
  <si>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</si>
  <si>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</si>
  <si>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</si>
  <si>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</si>
  <si>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</si>
  <si>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</si>
  <si>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</si>
  <si>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</si>
  <si>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</si>
  <si>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</si>
  <si>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</si>
  <si>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</si>
  <si>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</si>
  <si>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</si>
  <si>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</si>
  <si>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</si>
  <si>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</si>
  <si>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</si>
  <si>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</si>
  <si>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</si>
  <si>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</si>
  <si>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</si>
  <si>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</si>
  <si>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</si>
  <si>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</si>
  <si>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</si>
  <si>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</si>
  <si>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</si>
  <si>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</si>
  <si>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</si>
  <si>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</si>
  <si>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</si>
  <si>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</si>
  <si>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</si>
  <si>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</si>
  <si>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</si>
  <si>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</si>
  <si>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</si>
  <si>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</si>
  <si>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</si>
  <si>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</si>
  <si>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</si>
  <si>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</si>
  <si>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</si>
  <si>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</si>
  <si>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</si>
  <si>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</si>
  <si>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</si>
  <si>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</si>
  <si>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</si>
  <si>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</si>
  <si>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</si>
  <si>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</si>
  <si>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</si>
  <si>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</si>
  <si>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</si>
  <si>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</si>
  <si>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</si>
  <si>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</si>
  <si>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</si>
  <si>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</si>
  <si>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</si>
  <si>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</si>
  <si>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</si>
  <si>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</si>
  <si>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</si>
  <si>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</si>
  <si>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</si>
  <si>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</si>
  <si>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</si>
  <si>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</si>
  <si>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</si>
  <si>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</si>
  <si>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</si>
  <si>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</si>
  <si>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</si>
  <si>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</si>
  <si>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</si>
  <si>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</si>
  <si>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</si>
  <si>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</si>
  <si>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</si>
  <si>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</si>
  <si>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</si>
  <si>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</si>
  <si>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</si>
  <si>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</si>
  <si>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</si>
  <si>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</si>
  <si>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</si>
  <si>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</si>
  <si>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</si>
  <si>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</si>
  <si>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</si>
  <si>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</si>
  <si>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</si>
  <si>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</si>
  <si>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</si>
  <si>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</si>
  <si>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</si>
  <si>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</si>
  <si>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</si>
  <si>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</si>
  <si>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</si>
  <si>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</si>
  <si>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</si>
  <si>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</si>
  <si>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</si>
  <si>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</si>
  <si>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</si>
  <si>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</si>
  <si>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</si>
  <si>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</si>
  <si>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</si>
  <si>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</si>
  <si>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</si>
  <si>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</si>
  <si>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</si>
  <si>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</si>
  <si>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</si>
  <si>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</si>
  <si>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</si>
  <si>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</si>
  <si>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</si>
  <si>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</si>
  <si>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</si>
  <si>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</si>
  <si>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</si>
  <si>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</si>
  <si>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</si>
  <si>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</si>
  <si>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</si>
  <si>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</si>
  <si>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</si>
  <si>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</si>
  <si>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</si>
  <si>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</si>
  <si>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</si>
  <si>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</si>
  <si>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</si>
  <si>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</si>
  <si>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</si>
  <si>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</si>
  <si>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</si>
  <si>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</si>
  <si>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</si>
  <si>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</si>
  <si>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</si>
  <si>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</si>
  <si>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</si>
  <si>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</si>
  <si>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</si>
  <si>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</si>
  <si>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</si>
  <si>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</si>
  <si>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</si>
  <si>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</si>
  <si>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</si>
  <si>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</si>
  <si>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</si>
  <si>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</si>
  <si>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</si>
  <si>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</si>
  <si>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</si>
  <si>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</si>
  <si>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</si>
  <si>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</si>
  <si>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</si>
  <si>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</si>
  <si>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</si>
  <si>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</si>
  <si>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</si>
  <si>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</si>
  <si>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</si>
  <si>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</si>
  <si>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</si>
  <si>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</si>
  <si>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</si>
  <si>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</si>
  <si>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</si>
  <si>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</si>
  <si>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</si>
  <si>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</si>
  <si>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</si>
  <si>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</si>
  <si>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</si>
  <si>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</si>
  <si>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</si>
  <si>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</si>
  <si>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</si>
  <si>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</si>
  <si>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</si>
  <si>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</si>
  <si>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</si>
  <si>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</si>
  <si>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</si>
  <si>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</si>
  <si>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</si>
  <si>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</si>
  <si>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</si>
  <si>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</si>
  <si>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</si>
  <si>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</si>
  <si>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</si>
  <si>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</si>
  <si>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</si>
  <si>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</si>
  <si>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</si>
  <si>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</si>
  <si>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</si>
  <si>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</si>
  <si>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</si>
  <si>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</si>
  <si>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</si>
  <si>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</si>
  <si>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</si>
  <si>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</si>
  <si>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</si>
  <si>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</si>
  <si>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</si>
  <si>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</si>
  <si>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</si>
  <si>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</si>
  <si>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</si>
  <si>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</si>
  <si>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</si>
  <si>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</si>
  <si>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</si>
  <si>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</si>
  <si>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</si>
  <si>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</si>
  <si>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</si>
  <si>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</si>
  <si>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</si>
  <si>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</si>
  <si>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</si>
  <si>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</si>
  <si>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</si>
  <si>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</si>
  <si>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</si>
  <si>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</si>
  <si>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</si>
  <si>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</si>
  <si>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</si>
  <si>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</si>
  <si>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</si>
  <si>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</si>
  <si>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</si>
  <si>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</si>
  <si>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</si>
  <si>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</si>
  <si>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</si>
  <si>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</si>
  <si>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</si>
  <si>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</si>
  <si>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</si>
  <si>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</si>
  <si>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</si>
  <si>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</si>
  <si>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</si>
  <si>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</si>
  <si>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</si>
  <si>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</si>
  <si>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</si>
  <si>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</si>
  <si>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</si>
  <si>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</si>
  <si>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</si>
  <si>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</si>
  <si>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</si>
  <si>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</si>
  <si>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</si>
  <si>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</si>
  <si>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</si>
  <si>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</si>
  <si>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</si>
  <si>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</si>
  <si>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</si>
  <si>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</si>
  <si>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</si>
  <si>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</si>
  <si>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</si>
  <si>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</si>
  <si>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</si>
  <si>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</si>
  <si>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</si>
  <si>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</si>
  <si>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</si>
  <si>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</si>
  <si>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</si>
  <si>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</si>
  <si>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</si>
  <si>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</si>
  <si>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</si>
  <si>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</si>
  <si>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</si>
  <si>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</si>
  <si>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</si>
  <si>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</si>
  <si>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</si>
  <si>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</si>
  <si>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</si>
  <si>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</si>
  <si>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</si>
  <si>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</si>
  <si>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</si>
  <si>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</si>
  <si>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</si>
  <si>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</si>
  <si>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</si>
  <si>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</si>
  <si>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</si>
  <si>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</si>
  <si>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</si>
  <si>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</si>
  <si>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</si>
  <si>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</si>
  <si>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</si>
  <si>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</si>
  <si>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</si>
  <si>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</si>
  <si>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</si>
  <si>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</si>
  <si>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</si>
  <si>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</si>
  <si>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</si>
  <si>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</si>
  <si>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</si>
  <si>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</si>
  <si>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</si>
  <si>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</si>
  <si>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</si>
  <si>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</si>
  <si>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</si>
  <si>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</si>
  <si>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</si>
  <si>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</si>
  <si>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</si>
  <si>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</si>
  <si>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</si>
  <si>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</si>
  <si>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</si>
  <si>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</si>
  <si>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</si>
  <si>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</si>
  <si>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</si>
  <si>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</si>
  <si>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</si>
  <si>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</si>
  <si>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</si>
  <si>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</si>
  <si>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</si>
  <si>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</si>
  <si>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</si>
  <si>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</si>
  <si>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</si>
  <si>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</si>
  <si>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</si>
  <si>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</si>
  <si>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</si>
  <si>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</si>
  <si>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</si>
  <si>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</si>
  <si>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</si>
  <si>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</si>
  <si>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</si>
  <si>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</si>
  <si>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</si>
  <si>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</si>
  <si>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</si>
  <si>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</si>
  <si>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</si>
  <si>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</si>
  <si>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</si>
  <si>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</si>
  <si>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</si>
  <si>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</si>
  <si>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</si>
  <si>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</si>
  <si>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</si>
  <si>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</si>
  <si>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</si>
  <si>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</si>
  <si>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</si>
  <si>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</si>
  <si>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</si>
  <si>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</si>
  <si>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</si>
  <si>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</si>
  <si>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</si>
  <si>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</si>
  <si>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</si>
  <si>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</si>
  <si>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</si>
  <si>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</si>
  <si>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</si>
  <si>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</si>
  <si>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</si>
  <si>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</si>
  <si>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</si>
  <si>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</si>
  <si>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</si>
  <si>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</si>
  <si>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</si>
  <si>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</si>
  <si>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</si>
  <si>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</si>
  <si>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</si>
  <si>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</si>
  <si>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</si>
  <si>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</si>
  <si>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</si>
  <si>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</si>
  <si>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</si>
  <si>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</si>
  <si>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</si>
  <si>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</si>
  <si>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</si>
  <si>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</si>
  <si>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</si>
  <si>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</si>
  <si>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</si>
  <si>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</si>
  <si>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</si>
  <si>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</si>
  <si>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</si>
  <si>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</si>
  <si>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</si>
  <si>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</si>
  <si>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</si>
  <si>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</si>
  <si>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</si>
  <si>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</si>
  <si>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</si>
  <si>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</si>
  <si>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</si>
  <si>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</si>
  <si>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</si>
  <si>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</si>
  <si>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</si>
  <si>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</si>
  <si>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</si>
  <si>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</si>
  <si>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</si>
  <si>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</si>
  <si>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</si>
  <si>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</si>
  <si>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</si>
  <si>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</si>
  <si>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</si>
  <si>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</si>
  <si>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</si>
  <si>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</si>
  <si>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</si>
  <si>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</si>
  <si>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</si>
  <si>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</si>
  <si>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</si>
  <si>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</si>
  <si>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</si>
  <si>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</si>
  <si>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</si>
  <si>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</si>
  <si>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</si>
  <si>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</si>
  <si>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</si>
  <si>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</si>
  <si>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</si>
  <si>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</si>
  <si>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</si>
  <si>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</si>
  <si>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</si>
  <si>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</si>
  <si>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</si>
  <si>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</si>
  <si>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</si>
  <si>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</si>
  <si>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</si>
  <si>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</si>
  <si>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</si>
  <si>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</si>
  <si>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</si>
  <si>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</si>
  <si>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</si>
  <si>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</si>
  <si>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</si>
  <si>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</si>
  <si>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</si>
  <si>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</si>
  <si>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</si>
  <si>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</si>
  <si>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</si>
  <si>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</si>
  <si>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</si>
  <si>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</si>
  <si>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</si>
  <si>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</si>
  <si>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</si>
  <si>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</si>
  <si>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</si>
  <si>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</si>
  <si>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</si>
  <si>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</si>
  <si>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</si>
  <si>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</si>
  <si>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</si>
  <si>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</si>
  <si>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</si>
  <si>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</si>
  <si>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</si>
  <si>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</si>
  <si>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</si>
  <si>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</si>
  <si>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</si>
  <si>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</si>
  <si>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</si>
  <si>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</si>
  <si>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</si>
  <si>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</si>
  <si>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</si>
  <si>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</si>
  <si>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</si>
  <si>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</si>
  <si>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</si>
  <si>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</si>
  <si>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</si>
  <si>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</si>
  <si>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</si>
  <si>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</si>
  <si>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</si>
  <si>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</si>
  <si>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</si>
  <si>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</si>
  <si>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</si>
  <si>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</si>
  <si>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</si>
  <si>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</si>
  <si>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</si>
  <si>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</si>
  <si>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</si>
  <si>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</si>
  <si>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</si>
  <si>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</si>
  <si>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</si>
  <si>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</si>
  <si>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</si>
  <si>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</si>
  <si>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</si>
  <si>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</si>
  <si>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</si>
  <si>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</si>
  <si>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</si>
  <si>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</si>
  <si>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</si>
  <si>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</si>
  <si>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</si>
  <si>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</si>
  <si>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</si>
  <si>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</si>
  <si>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</si>
  <si>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</si>
  <si>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</si>
  <si>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</si>
  <si>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</si>
  <si>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</si>
  <si>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</si>
  <si>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</si>
  <si>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</si>
  <si>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</si>
  <si>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</si>
  <si>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</si>
  <si>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</si>
  <si>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</si>
  <si>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</si>
  <si>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</si>
  <si>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</si>
  <si>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</si>
  <si>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</si>
  <si>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</si>
  <si>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</si>
  <si>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</si>
  <si>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</si>
  <si>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</si>
  <si>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</si>
  <si>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</si>
  <si>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</si>
  <si>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</si>
  <si>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</si>
  <si>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</si>
  <si>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</si>
  <si>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</si>
  <si>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</si>
  <si>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</si>
  <si>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</si>
  <si>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</si>
  <si>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</si>
  <si>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</si>
  <si>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</si>
  <si>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</si>
  <si>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</si>
  <si>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</si>
  <si>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</si>
  <si>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</si>
  <si>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</si>
  <si>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</si>
  <si>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</si>
  <si>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</si>
  <si>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</si>
  <si>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</si>
  <si>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</si>
  <si>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</si>
  <si>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</si>
  <si>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</si>
  <si>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</si>
  <si>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</si>
  <si>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</si>
  <si>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</si>
  <si>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</si>
  <si>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</si>
  <si>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</si>
  <si>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</si>
  <si>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</si>
  <si>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</si>
  <si>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</si>
  <si>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</si>
  <si>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</si>
  <si>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</si>
  <si>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</si>
  <si>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</si>
  <si>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</si>
  <si>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</si>
  <si>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</si>
  <si>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</si>
  <si>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</si>
  <si>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</si>
  <si>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</si>
  <si>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</si>
  <si>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</si>
  <si>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</si>
  <si>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</si>
  <si>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</si>
  <si>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</si>
  <si>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</si>
  <si>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</si>
  <si>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</si>
  <si>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</si>
  <si>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</si>
  <si>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</si>
  <si>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</si>
  <si>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</si>
  <si>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</si>
  <si>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</si>
  <si>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</si>
  <si>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</si>
  <si>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</si>
  <si>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</si>
  <si>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</si>
  <si>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</si>
  <si>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</si>
  <si>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</si>
  <si>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</si>
  <si>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</si>
  <si>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</si>
  <si>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</si>
  <si>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</si>
  <si>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</si>
  <si>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</si>
  <si>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</si>
  <si>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</si>
  <si>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</si>
  <si>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</si>
  <si>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</si>
  <si>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</si>
  <si>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</si>
  <si>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</si>
  <si>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</si>
  <si>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</si>
  <si>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</si>
  <si>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</si>
  <si>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</si>
  <si>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</si>
  <si>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</si>
  <si>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</si>
  <si>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</si>
  <si>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</si>
  <si>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</si>
  <si>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</si>
  <si>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</si>
  <si>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</si>
  <si>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</si>
  <si>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</si>
  <si>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</si>
  <si>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</si>
  <si>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</si>
  <si>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</si>
  <si>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</si>
  <si>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</si>
  <si>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</si>
  <si>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</si>
  <si>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</si>
  <si>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</si>
  <si>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</si>
  <si>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</si>
  <si>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</si>
  <si>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</si>
  <si>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</si>
  <si>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</si>
  <si>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</si>
  <si>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</si>
  <si>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</si>
  <si>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</si>
  <si>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</si>
  <si>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</si>
  <si>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</si>
  <si>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</si>
  <si>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</si>
  <si>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</si>
  <si>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</si>
  <si>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</si>
  <si>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</si>
  <si>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</si>
  <si>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</si>
  <si>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</si>
  <si>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</si>
  <si>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</si>
  <si>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</si>
  <si>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</si>
  <si>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</si>
  <si>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</si>
  <si>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</si>
  <si>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</si>
  <si>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</si>
  <si>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</si>
  <si>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</si>
  <si>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</si>
  <si>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</si>
  <si>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</si>
  <si>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</si>
  <si>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</si>
  <si>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</si>
  <si>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</si>
  <si>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</si>
  <si>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</si>
  <si>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</si>
  <si>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</si>
  <si>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</si>
  <si>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</si>
  <si>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</si>
  <si>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</si>
  <si>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</si>
  <si>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</si>
  <si>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</si>
  <si>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</si>
  <si>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</si>
  <si>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</si>
  <si>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</si>
  <si>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</si>
  <si>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</si>
  <si>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</si>
  <si>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</si>
  <si>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</si>
  <si>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</si>
  <si>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</si>
  <si>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</si>
  <si>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</si>
  <si>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</si>
  <si>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</si>
  <si>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</si>
  <si>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</si>
  <si>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</si>
  <si>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</si>
  <si>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</si>
  <si>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</si>
  <si>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</si>
  <si>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</si>
  <si>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</si>
  <si>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</si>
  <si>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</si>
  <si>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</si>
  <si>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</si>
  <si>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</si>
  <si>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</si>
  <si>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</si>
  <si>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</si>
  <si>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</si>
  <si>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</si>
  <si>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</si>
  <si>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</si>
  <si>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</si>
  <si>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</si>
  <si>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</si>
  <si>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</si>
  <si>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</si>
  <si>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</si>
  <si>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</si>
  <si>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</si>
  <si>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</si>
  <si>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</si>
  <si>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</si>
  <si>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</si>
  <si>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</si>
  <si>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</si>
  <si>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</si>
  <si>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</si>
  <si>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</si>
  <si>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</si>
  <si>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</si>
  <si>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</si>
  <si>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</si>
  <si>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</si>
  <si>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</si>
  <si>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</si>
  <si>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</si>
  <si>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</si>
  <si>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</si>
  <si>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</si>
  <si>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</si>
  <si>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</si>
  <si>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</si>
  <si>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</si>
  <si>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</si>
  <si>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</si>
  <si>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</si>
  <si>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</si>
  <si>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</si>
  <si>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</si>
  <si>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</si>
  <si>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</si>
  <si>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</si>
  <si>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</si>
  <si>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</si>
  <si>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</si>
  <si>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</si>
  <si>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</si>
  <si>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</si>
  <si>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</si>
  <si>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</si>
  <si>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</si>
  <si>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</si>
  <si>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</si>
  <si>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</si>
  <si>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</si>
  <si>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</si>
  <si>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</si>
  <si>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</si>
  <si>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</si>
  <si>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</si>
  <si>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</si>
  <si>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</si>
  <si>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</si>
  <si>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</si>
  <si>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</si>
  <si>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</si>
  <si>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</si>
  <si>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</si>
  <si>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</si>
  <si>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</si>
  <si>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</si>
  <si>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</si>
  <si>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</si>
  <si>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</si>
  <si>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</si>
  <si>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</si>
  <si>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</si>
  <si>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</si>
  <si>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</si>
  <si>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</si>
  <si>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</si>
  <si>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</si>
  <si>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</si>
  <si>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</si>
  <si>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</si>
  <si>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</si>
  <si>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</si>
  <si>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</si>
  <si>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</si>
  <si>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</si>
  <si>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</si>
  <si>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</si>
  <si>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</si>
  <si>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</si>
  <si>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</si>
  <si>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</si>
  <si>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</si>
  <si>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</si>
  <si>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</si>
  <si>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</si>
  <si>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</si>
  <si>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</si>
  <si>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</si>
  <si>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</si>
  <si>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</si>
  <si>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</si>
  <si>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</si>
  <si>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</si>
  <si>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</si>
  <si>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</si>
  <si>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</si>
  <si>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</si>
  <si>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</si>
  <si>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</si>
  <si>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</si>
  <si>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</si>
  <si>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</si>
  <si>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</si>
  <si>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</si>
  <si>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</si>
  <si>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</si>
  <si>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</si>
  <si>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</si>
  <si>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</si>
  <si>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</si>
  <si>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</si>
  <si>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</si>
  <si>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</si>
  <si>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</si>
  <si>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</si>
  <si>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</si>
  <si>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</si>
  <si>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</si>
  <si>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</si>
  <si>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</si>
  <si>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</si>
  <si>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</si>
  <si>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</si>
  <si>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</si>
  <si>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</si>
  <si>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</si>
  <si>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</si>
  <si>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</si>
  <si>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</si>
  <si>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</si>
  <si>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</si>
  <si>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</si>
  <si>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</si>
  <si>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</si>
  <si>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</si>
  <si>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</si>
  <si>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</si>
  <si>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</si>
  <si>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</si>
  <si>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</si>
  <si>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</si>
  <si>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</si>
  <si>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</si>
  <si>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</si>
  <si>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</si>
  <si>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</si>
  <si>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</si>
  <si>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</si>
  <si>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</si>
  <si>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</si>
  <si>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</si>
  <si>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</si>
  <si>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</si>
  <si>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</si>
  <si>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</si>
  <si>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</si>
  <si>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</si>
  <si>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</si>
  <si>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</si>
  <si>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</si>
  <si>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</si>
  <si>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</si>
  <si>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</si>
  <si>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</si>
  <si>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</si>
  <si>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</si>
  <si>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</si>
  <si>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</si>
  <si>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</si>
  <si>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</si>
  <si>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</si>
  <si>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</si>
  <si>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</si>
  <si>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</si>
  <si>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</si>
  <si>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</si>
  <si>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</si>
  <si>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</si>
  <si>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</si>
  <si>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</si>
  <si>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</si>
  <si>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</si>
  <si>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</si>
  <si>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</si>
  <si>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</si>
  <si>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</si>
  <si>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</si>
  <si>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</si>
  <si>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</si>
  <si>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</si>
  <si>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</si>
  <si>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</si>
  <si>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</si>
  <si>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</si>
  <si>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</si>
  <si>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</si>
  <si>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</si>
  <si>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</si>
  <si>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</si>
  <si>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</si>
  <si>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</si>
  <si>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</si>
  <si>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</si>
  <si>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</si>
  <si>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</si>
  <si>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</si>
  <si>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</si>
  <si>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</si>
  <si>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</si>
  <si>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</si>
  <si>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</si>
  <si>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</si>
  <si>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</si>
  <si>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</si>
  <si>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</si>
  <si>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</si>
  <si>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</si>
  <si>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</si>
  <si>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</si>
  <si>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</si>
  <si>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</si>
  <si>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</si>
  <si>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</si>
  <si>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</si>
  <si>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</si>
  <si>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</si>
  <si>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</si>
  <si>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</si>
  <si>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</si>
  <si>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</si>
  <si>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</si>
  <si>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</si>
  <si>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</si>
  <si>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</si>
  <si>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</si>
  <si>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</si>
  <si>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</si>
  <si>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</si>
  <si>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</si>
  <si>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</si>
  <si>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</si>
  <si>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</si>
  <si>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</si>
  <si>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</si>
  <si>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</si>
  <si>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</si>
  <si>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</si>
  <si>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</si>
  <si>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</si>
  <si>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</si>
  <si>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</si>
  <si>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</si>
  <si>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</si>
  <si>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</si>
  <si>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</si>
  <si>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</si>
  <si>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</si>
  <si>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</si>
  <si>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</si>
  <si>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</si>
  <si>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</si>
  <si>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</si>
  <si>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</si>
  <si>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</si>
  <si>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</si>
  <si>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</si>
  <si>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</si>
  <si>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</si>
  <si>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</si>
  <si>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</si>
  <si>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</si>
  <si>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</si>
  <si>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</si>
  <si>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</si>
  <si>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</si>
  <si>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</si>
  <si>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</si>
  <si>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</si>
  <si>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</si>
  <si>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</si>
  <si>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</si>
  <si>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</si>
  <si>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</si>
  <si>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</si>
  <si>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</si>
  <si>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</si>
  <si>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</si>
  <si>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</si>
  <si>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</si>
  <si>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</si>
  <si>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</si>
  <si>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</si>
  <si>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</si>
  <si>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</si>
  <si>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</si>
  <si>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</si>
  <si>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</si>
  <si>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</si>
  <si>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</si>
  <si>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</si>
  <si>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</si>
  <si>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</si>
  <si>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</si>
  <si>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</si>
  <si>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</si>
  <si>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</si>
  <si>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</si>
  <si>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</si>
  <si>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</si>
  <si>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</si>
  <si>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</si>
  <si>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</si>
  <si>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</si>
  <si>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</si>
  <si>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</si>
  <si>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</si>
  <si>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</si>
  <si>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</si>
  <si>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</si>
  <si>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</si>
  <si>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</si>
  <si>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</si>
  <si>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</si>
  <si>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</si>
  <si>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</si>
  <si>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</si>
  <si>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</si>
  <si>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</si>
  <si>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</si>
  <si>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</si>
  <si>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</si>
  <si>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</si>
  <si>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</si>
  <si>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</si>
  <si>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</si>
  <si>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</si>
  <si>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</si>
  <si>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</si>
  <si>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</si>
  <si>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</si>
  <si>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</si>
  <si>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</si>
  <si>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</si>
  <si>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</si>
  <si>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</si>
  <si>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</si>
  <si>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</si>
  <si>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</si>
  <si>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</si>
  <si>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</si>
  <si>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</si>
  <si>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</si>
  <si>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</si>
  <si>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</si>
  <si>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</si>
  <si>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</si>
  <si>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</si>
  <si>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</si>
  <si>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</si>
  <si>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</si>
  <si>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</si>
  <si>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</si>
  <si>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</si>
  <si>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</si>
  <si>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</si>
  <si>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</si>
  <si>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</si>
  <si>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</si>
  <si>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</si>
  <si>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</si>
  <si>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</si>
  <si>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</si>
  <si>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</si>
  <si>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</si>
  <si>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</si>
  <si>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</si>
  <si>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</si>
  <si>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</si>
  <si>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</si>
  <si>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</si>
  <si>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</si>
  <si>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</si>
  <si>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</si>
  <si>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</si>
  <si>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</si>
  <si>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</si>
  <si>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</si>
  <si>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</si>
  <si>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</si>
  <si>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</si>
  <si>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</si>
  <si>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</si>
  <si>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</si>
  <si>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</si>
  <si>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</si>
  <si>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</si>
  <si>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</si>
  <si>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</si>
  <si>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</si>
  <si>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</si>
  <si>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</si>
  <si>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</si>
  <si>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</si>
  <si>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</si>
  <si>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</si>
  <si>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</si>
  <si>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</si>
  <si>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</si>
  <si>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</si>
  <si>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</si>
  <si>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</si>
  <si>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</si>
  <si>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</si>
  <si>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</si>
  <si>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</si>
  <si>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</si>
  <si>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</si>
  <si>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</si>
  <si>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</si>
  <si>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</si>
  <si>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</si>
  <si>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</si>
  <si>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</si>
  <si>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</si>
  <si>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</si>
  <si>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</si>
  <si>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</si>
  <si>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</si>
  <si>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</si>
  <si>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</si>
  <si>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</si>
  <si>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</si>
  <si>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</si>
  <si>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</si>
  <si>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</si>
  <si>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</si>
  <si>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</si>
  <si>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</si>
  <si>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</si>
  <si>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</si>
  <si>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</si>
  <si>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</si>
  <si>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</si>
  <si>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</si>
  <si>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</si>
  <si>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</si>
  <si>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</si>
  <si>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</si>
  <si>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</si>
  <si>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</si>
  <si>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</si>
  <si>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</si>
  <si>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</si>
  <si>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</si>
  <si>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</si>
  <si>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</si>
  <si>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</si>
  <si>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</si>
  <si>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</si>
  <si>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</si>
  <si>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</si>
  <si>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</si>
  <si>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</si>
  <si>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</si>
  <si>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</si>
  <si>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</si>
  <si>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</si>
  <si>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</si>
  <si>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</si>
  <si>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</si>
  <si>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</si>
  <si>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</si>
  <si>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</si>
  <si>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</si>
  <si>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</si>
  <si>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</si>
  <si>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</si>
  <si>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</si>
  <si>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</si>
  <si>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</si>
  <si>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</si>
  <si>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</si>
  <si>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</si>
  <si>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</si>
  <si>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</si>
  <si>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</si>
  <si>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</si>
  <si>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</si>
  <si>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</si>
  <si>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</si>
  <si>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</si>
  <si>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</si>
  <si>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</si>
  <si>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</si>
  <si>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</si>
  <si>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</si>
  <si>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</si>
  <si>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</si>
  <si>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</si>
  <si>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</si>
  <si>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</si>
  <si>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</si>
  <si>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</si>
  <si>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</si>
  <si>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</si>
  <si>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</si>
  <si>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</si>
  <si>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</si>
  <si>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</si>
  <si>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</si>
  <si>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</si>
  <si>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</si>
  <si>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</si>
  <si>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</si>
  <si>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</si>
  <si>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</si>
  <si>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</si>
  <si>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</si>
  <si>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</si>
  <si>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</si>
  <si>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</si>
  <si>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</si>
  <si>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</si>
  <si>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</si>
  <si>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</si>
  <si>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</si>
  <si>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</si>
  <si>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</si>
  <si>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</si>
  <si>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</si>
  <si>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</si>
  <si>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</si>
  <si>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</si>
  <si>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</si>
  <si>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</si>
  <si>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</si>
  <si>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</si>
  <si>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</si>
  <si>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</si>
  <si>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</si>
  <si>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</si>
  <si>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</si>
  <si>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</si>
  <si>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</si>
  <si>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</si>
  <si>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</si>
  <si>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</si>
  <si>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</si>
  <si>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</si>
  <si>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</si>
  <si>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</si>
  <si>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</si>
  <si>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</si>
  <si>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</si>
  <si>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</si>
  <si>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</si>
  <si>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</si>
  <si>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</si>
  <si>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</si>
  <si>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</si>
  <si>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</si>
  <si>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</si>
  <si>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</si>
  <si>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</si>
  <si>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</si>
  <si>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</si>
  <si>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</si>
  <si>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</si>
  <si>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</si>
  <si>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</si>
  <si>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</si>
  <si>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</si>
  <si>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</si>
  <si>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</si>
  <si>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</si>
  <si>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</si>
  <si>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</si>
  <si>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</si>
  <si>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</si>
  <si>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</si>
  <si>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</si>
  <si>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</si>
  <si>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</si>
  <si>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</si>
  <si>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</si>
  <si>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</si>
  <si>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</si>
  <si>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</si>
  <si>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</si>
  <si>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</si>
  <si>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</si>
  <si>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</si>
  <si>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</si>
  <si>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</si>
  <si>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</si>
  <si>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</si>
  <si>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</si>
  <si>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</si>
  <si>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</si>
  <si>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</si>
  <si>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</si>
  <si>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</si>
  <si>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</si>
  <si>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</si>
  <si>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</si>
  <si>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</si>
  <si>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</si>
  <si>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</si>
  <si>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</si>
  <si>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</si>
  <si>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</si>
  <si>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</si>
  <si>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</si>
  <si>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</si>
  <si>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</si>
  <si>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</si>
  <si>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</si>
  <si>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</si>
  <si>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</si>
  <si>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</si>
  <si>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</si>
  <si>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</si>
  <si>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</si>
  <si>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</si>
  <si>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</si>
  <si>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</si>
  <si>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</si>
  <si>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</si>
  <si>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</si>
  <si>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</si>
  <si>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</si>
  <si>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</si>
  <si>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</si>
  <si>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</si>
  <si>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</si>
  <si>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</si>
  <si>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</si>
  <si>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</si>
  <si>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</si>
  <si>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</si>
  <si>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</si>
  <si>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</si>
  <si>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</si>
  <si>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</si>
  <si>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</si>
  <si>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</si>
  <si>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</si>
  <si>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</si>
  <si>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</si>
  <si>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</si>
  <si>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</si>
  <si>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</si>
  <si>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</si>
  <si>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</si>
  <si>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</si>
  <si>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</si>
  <si>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</si>
  <si>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</si>
  <si>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</si>
  <si>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</si>
  <si>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</si>
  <si>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</si>
  <si>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</si>
  <si>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</si>
  <si>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</si>
  <si>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</si>
  <si>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</si>
  <si>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</si>
  <si>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</si>
  <si>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</si>
  <si>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</si>
  <si>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</si>
  <si>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</si>
  <si>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</si>
  <si>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</si>
  <si>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</si>
  <si>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</si>
  <si>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</si>
  <si>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</si>
  <si>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</si>
  <si>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</si>
  <si>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</si>
  <si>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</si>
  <si>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</si>
  <si>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</si>
  <si>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</si>
  <si>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</si>
  <si>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</si>
  <si>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</si>
  <si>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</si>
  <si>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</si>
  <si>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</si>
  <si>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</si>
  <si>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</si>
  <si>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</si>
  <si>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</si>
  <si>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</si>
  <si>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</si>
  <si>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</si>
  <si>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</si>
  <si>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</si>
  <si>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</si>
  <si>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</si>
  <si>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</si>
  <si>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</si>
  <si>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</si>
  <si>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</si>
  <si>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</si>
  <si>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</si>
  <si>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</si>
  <si>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</si>
  <si>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</si>
  <si>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</si>
  <si>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</si>
  <si>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</si>
  <si>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</si>
  <si>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</si>
  <si>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</si>
  <si>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</si>
  <si>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</si>
  <si>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</si>
  <si>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</si>
  <si>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</si>
  <si>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</si>
  <si>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</si>
  <si>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</si>
  <si>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</si>
  <si>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</si>
  <si>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</si>
  <si>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</si>
  <si>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</si>
  <si>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</si>
  <si>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</si>
  <si>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</si>
  <si>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</si>
  <si>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</si>
  <si>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</si>
  <si>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</si>
  <si>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</si>
  <si>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</si>
  <si>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</si>
  <si>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</si>
  <si>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</si>
  <si>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</si>
  <si>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</si>
  <si>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</si>
  <si>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</si>
  <si>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</si>
  <si>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</si>
  <si>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</si>
  <si>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</si>
  <si>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</si>
  <si>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</si>
  <si>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</si>
  <si>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</si>
  <si>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</si>
  <si>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</si>
  <si>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</si>
  <si>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</si>
  <si>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</si>
  <si>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</si>
  <si>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</si>
  <si>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</si>
  <si>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</si>
  <si>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</si>
  <si>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</si>
  <si>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</si>
  <si>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</si>
  <si>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</si>
  <si>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</si>
  <si>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</si>
  <si>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</si>
  <si>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</si>
  <si>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</si>
  <si>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</si>
  <si>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</si>
  <si>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</si>
  <si>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</si>
  <si>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</si>
  <si>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</si>
  <si>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</si>
  <si>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</si>
  <si>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</si>
  <si>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</si>
  <si>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</si>
  <si>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</si>
  <si>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</si>
  <si>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</si>
  <si>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</si>
  <si>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</si>
  <si>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</si>
  <si>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</si>
  <si>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</si>
  <si>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</si>
  <si>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</si>
  <si>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</si>
  <si>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</si>
  <si>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</si>
  <si>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</si>
  <si>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</si>
  <si>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</si>
  <si>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</si>
  <si>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</si>
  <si>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</si>
  <si>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</si>
  <si>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</si>
  <si>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</si>
  <si>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</si>
  <si>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</si>
  <si>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</si>
  <si>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</si>
  <si>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</si>
  <si>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</si>
  <si>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</si>
  <si>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</si>
  <si>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</si>
  <si>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</si>
  <si>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</si>
  <si>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</si>
  <si>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</si>
  <si>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</si>
  <si>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</si>
  <si>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</si>
  <si>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</si>
  <si>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</si>
  <si>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</si>
  <si>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</si>
  <si>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</si>
  <si>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</si>
  <si>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</si>
  <si>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</si>
  <si>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</si>
  <si>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</si>
  <si>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</si>
  <si>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</si>
  <si>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</si>
  <si>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</si>
  <si>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</si>
  <si>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</si>
  <si>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</si>
  <si>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</si>
  <si>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</si>
  <si>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</si>
  <si>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</si>
  <si>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</si>
  <si>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</si>
  <si>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</si>
  <si>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</si>
  <si>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</si>
  <si>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</si>
  <si>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</si>
  <si>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</si>
  <si>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</si>
  <si>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</si>
  <si>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</si>
  <si>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</si>
  <si>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</si>
  <si>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</si>
  <si>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</si>
  <si>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</si>
  <si>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</si>
  <si>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</si>
  <si>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</si>
  <si>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</si>
  <si>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</si>
  <si>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</si>
  <si>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</si>
  <si>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</si>
  <si>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</si>
  <si>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</si>
  <si>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</si>
  <si>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</si>
  <si>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</si>
  <si>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</si>
  <si>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</si>
  <si>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</si>
  <si>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</si>
  <si>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</si>
  <si>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</si>
  <si>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</si>
  <si>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</si>
  <si>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</si>
  <si>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</si>
  <si>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</si>
  <si>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</si>
  <si>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</si>
  <si>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</si>
  <si>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</si>
  <si>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</si>
  <si>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</si>
  <si>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</si>
  <si>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</si>
  <si>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</si>
  <si>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</si>
  <si>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</si>
  <si>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</si>
  <si>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</si>
  <si>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</si>
  <si>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</si>
  <si>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</si>
  <si>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</si>
  <si>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</si>
  <si>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</si>
  <si>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</si>
  <si>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</si>
  <si>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</si>
  <si>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</si>
  <si>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</si>
  <si>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</si>
  <si>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</si>
  <si>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</si>
  <si>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</si>
  <si>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</si>
  <si>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</si>
  <si>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</si>
  <si>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</si>
  <si>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</si>
  <si>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</si>
  <si>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</si>
  <si>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</si>
  <si>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</si>
  <si>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</si>
  <si>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</si>
  <si>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</si>
  <si>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</si>
  <si>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</si>
  <si>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</si>
  <si>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</si>
  <si>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</si>
  <si>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</si>
  <si>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</si>
  <si>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</si>
  <si>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</si>
  <si>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</si>
  <si>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</si>
  <si>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</si>
  <si>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</si>
  <si>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</si>
  <si>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</si>
  <si>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</si>
  <si>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</si>
  <si>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</si>
  <si>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</si>
  <si>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</si>
  <si>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</si>
  <si>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</si>
  <si>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</si>
  <si>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</si>
  <si>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</si>
  <si>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</si>
  <si>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</si>
  <si>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</si>
  <si>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</si>
  <si>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</si>
  <si>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</si>
  <si>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</si>
  <si>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</si>
  <si>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</si>
  <si>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</si>
  <si>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</si>
  <si>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</si>
  <si>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</si>
  <si>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</si>
  <si>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</si>
  <si>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</si>
  <si>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</si>
  <si>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</si>
  <si>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</si>
  <si>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</si>
  <si>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</si>
  <si>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</si>
  <si>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</si>
  <si>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</si>
  <si>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</si>
  <si>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</si>
  <si>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</si>
  <si>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</si>
  <si>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</si>
  <si>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</si>
  <si>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</si>
  <si>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</si>
  <si>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</si>
  <si>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</si>
  <si>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</si>
  <si>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</si>
  <si>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</si>
  <si>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</si>
  <si>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</si>
  <si>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</si>
  <si>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</si>
  <si>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</si>
  <si>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</si>
  <si>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</si>
  <si>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</si>
  <si>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</si>
  <si>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</si>
  <si>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</si>
  <si>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</si>
  <si>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</si>
  <si>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</si>
  <si>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</si>
  <si>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</si>
  <si>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</si>
  <si>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</si>
  <si>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</si>
  <si>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</si>
  <si>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</si>
  <si>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</si>
  <si>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</si>
  <si>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</si>
  <si>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</si>
  <si>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</si>
  <si>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</si>
  <si>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</si>
  <si>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</si>
  <si>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</si>
  <si>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</si>
  <si>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</si>
  <si>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</si>
  <si>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</si>
  <si>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</si>
  <si>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</si>
  <si>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</si>
  <si>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</si>
  <si>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</si>
  <si>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</si>
  <si>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</si>
  <si>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</si>
  <si>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</si>
  <si>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</si>
  <si>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</si>
  <si>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</si>
  <si>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</si>
  <si>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</si>
  <si>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</si>
  <si>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</si>
  <si>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</si>
  <si>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</si>
  <si>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</si>
  <si>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</si>
  <si>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</si>
  <si>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</si>
  <si>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</si>
  <si>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</si>
  <si>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</si>
  <si>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</si>
  <si>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</si>
  <si>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</si>
  <si>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</si>
  <si>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</si>
  <si>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</si>
  <si>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</si>
  <si>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</si>
  <si>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</si>
  <si>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</si>
  <si>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</si>
  <si>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</si>
  <si>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</si>
  <si>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</si>
  <si>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</si>
  <si>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</si>
  <si>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</si>
  <si>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</si>
  <si>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</si>
  <si>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</si>
  <si>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</si>
  <si>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</si>
  <si>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</si>
  <si>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</si>
  <si>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</si>
  <si>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</si>
  <si>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</si>
  <si>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</si>
  <si>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</si>
  <si>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</si>
  <si>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</si>
  <si>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</si>
  <si>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</si>
  <si>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</si>
  <si>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</si>
  <si>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</si>
  <si>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</si>
  <si>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</si>
  <si>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</si>
  <si>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</si>
  <si>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</si>
  <si>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</si>
  <si>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</si>
  <si>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</si>
  <si>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</si>
  <si>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</si>
  <si>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</si>
  <si>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</si>
  <si>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</si>
  <si>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</si>
  <si>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</si>
  <si>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</si>
  <si>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</si>
  <si>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</si>
  <si>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</si>
  <si>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</si>
  <si>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</si>
  <si>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</si>
  <si>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</si>
  <si>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</si>
  <si>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</si>
  <si>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</si>
  <si>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</si>
  <si>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</si>
  <si>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</si>
  <si>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</si>
  <si>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</si>
  <si>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</si>
  <si>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</si>
  <si>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</si>
  <si>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</si>
  <si>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</si>
  <si>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</si>
  <si>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</si>
  <si>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</si>
  <si>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</si>
  <si>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</si>
  <si>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</si>
  <si>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</si>
  <si>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</si>
  <si>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</si>
  <si>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</si>
  <si>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</si>
  <si>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</si>
  <si>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</si>
  <si>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</si>
  <si>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</si>
  <si>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</si>
  <si>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</si>
  <si>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</si>
  <si>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</si>
  <si>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</si>
  <si>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</si>
  <si>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</si>
  <si>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</si>
  <si>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</si>
  <si>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</si>
  <si>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</si>
  <si>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</si>
  <si>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</si>
  <si>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</si>
  <si>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</si>
  <si>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</si>
  <si>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</si>
  <si>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</si>
  <si>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</si>
  <si>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</si>
  <si>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</si>
  <si>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</si>
  <si>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</si>
  <si>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</si>
  <si>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</si>
  <si>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</si>
  <si>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</si>
  <si>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</si>
  <si>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</si>
  <si>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</si>
  <si>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</si>
  <si>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</si>
  <si>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</si>
  <si>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</si>
  <si>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</si>
  <si>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</si>
  <si>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</si>
  <si>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</si>
  <si>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</si>
  <si>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</si>
  <si>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</si>
  <si>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</si>
  <si>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</si>
  <si>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</si>
  <si>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</si>
  <si>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</si>
  <si>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</si>
  <si>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</si>
  <si>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</si>
  <si>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</si>
  <si>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</si>
  <si>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</si>
  <si>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</si>
  <si>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</si>
  <si>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</si>
  <si>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</si>
  <si>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</si>
  <si>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</si>
  <si>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</si>
  <si>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</si>
  <si>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</si>
  <si>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</si>
  <si>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</si>
  <si>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</si>
  <si>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</si>
  <si>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</si>
  <si>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</si>
  <si>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</si>
  <si>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</si>
  <si>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</si>
  <si>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</si>
  <si>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</si>
  <si>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</si>
  <si>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</si>
  <si>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</si>
  <si>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</si>
  <si>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</si>
  <si>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</si>
  <si>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</si>
  <si>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</si>
  <si>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</si>
  <si>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</si>
  <si>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</si>
  <si>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</si>
  <si>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</si>
  <si>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</si>
  <si>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</si>
  <si>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</si>
  <si>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</si>
  <si>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</si>
  <si>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</si>
  <si>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</si>
  <si>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</si>
  <si>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</si>
  <si>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</si>
  <si>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</si>
  <si>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</si>
  <si>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</si>
  <si>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</si>
  <si>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</si>
  <si>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</si>
  <si>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</si>
  <si>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</si>
  <si>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</si>
  <si>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</si>
  <si>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</si>
  <si>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</si>
  <si>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</si>
  <si>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</si>
  <si>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</si>
  <si>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</si>
  <si>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</si>
  <si>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</si>
  <si>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</si>
  <si>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</si>
  <si>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</si>
  <si>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</si>
  <si>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</si>
  <si>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</si>
  <si>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</si>
  <si>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</si>
  <si>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</si>
  <si>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</si>
  <si>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</si>
  <si>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</si>
  <si>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</si>
  <si>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</si>
  <si>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</si>
  <si>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</si>
  <si>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</si>
  <si>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</si>
  <si>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</si>
  <si>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</si>
  <si>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</si>
  <si>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</si>
  <si>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</si>
  <si>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</si>
  <si>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</si>
  <si>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</si>
  <si>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</si>
  <si>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</si>
  <si>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</si>
  <si>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</si>
  <si>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</si>
  <si>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</si>
  <si>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</si>
  <si>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</si>
  <si>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</si>
  <si>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</si>
  <si>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</si>
  <si>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</si>
  <si>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</si>
  <si>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</si>
  <si>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</si>
  <si>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</si>
  <si>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</si>
  <si>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</si>
  <si>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</si>
  <si>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</si>
  <si>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</si>
  <si>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</si>
  <si>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</si>
  <si>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</si>
  <si>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</si>
  <si>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</si>
  <si>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</si>
  <si>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</si>
  <si>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</si>
  <si>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</si>
  <si>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</si>
  <si>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</si>
  <si>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</si>
  <si>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</si>
  <si>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</si>
  <si>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</si>
  <si>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</si>
  <si>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</si>
  <si>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</si>
  <si>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</si>
  <si>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</si>
  <si>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</si>
  <si>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</si>
  <si>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</si>
  <si>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</si>
  <si>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</si>
  <si>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</si>
  <si>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</si>
  <si>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</si>
  <si>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</si>
  <si>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</si>
  <si>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</si>
  <si>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</si>
  <si>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</si>
  <si>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</si>
  <si>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</si>
  <si>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</si>
  <si>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</si>
  <si>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</si>
  <si>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</si>
  <si>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</si>
  <si>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</si>
  <si>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</si>
  <si>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</si>
  <si>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</si>
  <si>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</si>
  <si>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</si>
  <si>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</si>
  <si>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</si>
  <si>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</si>
  <si>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</si>
  <si>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</si>
  <si>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</si>
  <si>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</si>
  <si>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</si>
  <si>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</si>
  <si>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</si>
  <si>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</si>
  <si>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</si>
  <si>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</si>
  <si>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</si>
  <si>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</si>
  <si>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</si>
  <si>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</si>
  <si>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</si>
  <si>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</si>
  <si>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</si>
  <si>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</si>
  <si>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</si>
  <si>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</si>
  <si>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</si>
  <si>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</si>
  <si>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</si>
  <si>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</si>
  <si>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</si>
  <si>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</si>
  <si>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</si>
  <si>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</si>
  <si>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</si>
  <si>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</si>
  <si>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</si>
  <si>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</si>
  <si>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</si>
  <si>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</si>
  <si>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</si>
  <si>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</si>
  <si>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</si>
  <si>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</si>
  <si>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</si>
  <si>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</si>
  <si>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</si>
  <si>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</si>
  <si>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</si>
  <si>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</si>
  <si>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</si>
  <si>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</si>
  <si>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</si>
  <si>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</si>
  <si>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</si>
  <si>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</si>
  <si>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</si>
  <si>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</si>
  <si>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</si>
  <si>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</si>
  <si>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</si>
  <si>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</si>
  <si>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</si>
  <si>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</si>
  <si>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</si>
  <si>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</si>
  <si>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</si>
  <si>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</si>
  <si>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</si>
  <si>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</si>
  <si>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</si>
  <si>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</si>
  <si>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</si>
  <si>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</si>
  <si>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</si>
  <si>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</si>
  <si>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</si>
  <si>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</si>
  <si>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</si>
  <si>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</si>
  <si>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</si>
  <si>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</si>
  <si>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</si>
  <si>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</si>
  <si>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</si>
  <si>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</si>
  <si>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</si>
  <si>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</si>
  <si>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</si>
  <si>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</si>
  <si>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</si>
  <si>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</si>
  <si>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</si>
  <si>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</si>
  <si>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</si>
  <si>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</si>
  <si>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</si>
  <si>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</si>
  <si>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</si>
  <si>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</si>
  <si>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Date Created Conversion</t>
  </si>
  <si>
    <t>Date Ended Conversion</t>
  </si>
  <si>
    <t>Sum of goal</t>
  </si>
  <si>
    <t>Sum of pledged</t>
  </si>
  <si>
    <t>Total Sum of goal</t>
  </si>
  <si>
    <t>Total Sum of pledged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</si>
  <si>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</si>
  <si>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</si>
  <si>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</si>
  <si>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</si>
  <si>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</si>
  <si>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</si>
  <si>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</si>
  <si>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</si>
  <si>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</si>
  <si>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</si>
  <si>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</si>
  <si>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</si>
  <si>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</si>
  <si>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</si>
  <si>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</si>
  <si>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</si>
  <si>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</si>
  <si>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</si>
  <si>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</si>
  <si>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</si>
  <si>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</si>
  <si>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</si>
  <si>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</si>
  <si>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</si>
  <si>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</si>
  <si>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</si>
  <si>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</si>
  <si>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</si>
  <si>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</si>
  <si>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children's books</t>
  </si>
  <si>
    <t>animation</t>
  </si>
  <si>
    <t>art books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</si>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</sst>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Success/Failure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E37-BC93-DFCE964482CB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E37-BC93-DFCE96448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1147728"/>
        <c:axId val="1041142320"/>
      </c:barChart>
      <c:catAx>
        <c:axId val="1041147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142320"/>
        <c:crosses val="autoZero"/>
        <c:auto val="1"/>
        <c:lblAlgn val="ctr"/>
        <c:lblOffset val="100"/>
        <c:noMultiLvlLbl val="0"/>
      </c:catAx>
      <c:valAx>
        <c:axId val="104114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</a:t>
                </a:r>
                <a:r>
                  <a:rPr lang="en-US" baseline="0"/>
                  <a:t>/failure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1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[StarterBook.xlsx]CampaingState!PivotTable1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CampaingState!$B$3:$B$4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6-4B54-A8E2-DDE188623E59}"/>
            </c:ext>
          </c:extLst>
        </c:ser>
        <c:ser>
          <c:idx val="1"/>
          <c:order val="1"/>
          <c:tx>
            <c:strRef>
              <c:f>CampaingState!$C$3:$C$4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6-4B54-A8E2-DDE188623E59}"/>
            </c:ext>
          </c:extLst>
        </c:ser>
        <c:ser>
          <c:idx val="2"/>
          <c:order val="2"/>
          <c:tx>
            <c:strRef>
              <c:f>CampaingState!$D$3:$D$4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6-4B54-A8E2-DDE188623E59}"/>
            </c:ext>
          </c:extLst>
        </c:ser>
        <c:ser>
          <c:idx val="3"/>
          <c:order val="3"/>
          <c:tx>
            <c:strRef>
              <c:f>CampaingState!$E$3:$E$4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CampaingState!$A$5:$A$14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CampaingState!$E$5:$E$14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6-4B54-A8E2-DDE18862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170704"/>
        <c:axId val="1122182352"/>
      </c:barChart>
      <c:catAx>
        <c:axId val="11221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2352"/>
        <c:crosses val="autoZero"/>
        <c:auto val="1"/>
        <c:lblAlgn val="ctr"/>
        <c:lblOffset val="100"/>
        <c:noMultiLvlLbl val="0"/>
      </c:catAx>
      <c:valAx>
        <c:axId val="11221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7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Sheet3!$B$7:$B$40</c:f>
              <c:numCache>
                <c:formatCode>General</c:formatCode>
                <c:ptCount val="33"/>
                <c:pt idx="1">
                  <c:v>1</c:v>
                </c:pt>
                <c:pt idx="8">
                  <c:v>2</c:v>
                </c:pt>
                <c:pt idx="24">
                  <c:v>3</c:v>
                </c:pt>
                <c:pt idx="26">
                  <c:v>1</c:v>
                </c:pt>
                <c:pt idx="27">
                  <c:v>1</c:v>
                </c:pt>
                <c:pt idx="3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F-417A-BC7F-817458C87EA7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Sheet3!$C$7:$C$40</c:f>
              <c:numCache>
                <c:formatCode>General</c:formatCode>
                <c:ptCount val="33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7">
                  <c:v>2</c:v>
                </c:pt>
                <c:pt idx="8">
                  <c:v>6</c:v>
                </c:pt>
                <c:pt idx="11">
                  <c:v>1</c:v>
                </c:pt>
                <c:pt idx="12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7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8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F-417A-BC7F-817458C87EA7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Sheet3!$D$7:$D$40</c:f>
              <c:numCache>
                <c:formatCode>General</c:formatCode>
                <c:ptCount val="33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F-417A-BC7F-817458C87EA7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Sheet3!$A$7:$A$40</c:f>
              <c:strCache>
                <c:ptCount val="33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restaurants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space exploration</c:v>
                </c:pt>
                <c:pt idx="27">
                  <c:v>spaces</c:v>
                </c:pt>
                <c:pt idx="28">
                  <c:v>tabletop games</c:v>
                </c:pt>
                <c:pt idx="29">
                  <c:v>translations</c:v>
                </c:pt>
                <c:pt idx="30">
                  <c:v>video games</c:v>
                </c:pt>
                <c:pt idx="31">
                  <c:v>wearables</c:v>
                </c:pt>
                <c:pt idx="32">
                  <c:v>web</c:v>
                </c:pt>
              </c:strCache>
            </c:strRef>
          </c:cat>
          <c:val>
            <c:numRef>
              <c:f>Sheet3!$E$7:$E$40</c:f>
              <c:numCache>
                <c:formatCode>General</c:formatCode>
                <c:ptCount val="33"/>
                <c:pt idx="3">
                  <c:v>4</c:v>
                </c:pt>
                <c:pt idx="5">
                  <c:v>2</c:v>
                </c:pt>
                <c:pt idx="9">
                  <c:v>3</c:v>
                </c:pt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4</c:v>
                </c:pt>
                <c:pt idx="17">
                  <c:v>3</c:v>
                </c:pt>
                <c:pt idx="19">
                  <c:v>6</c:v>
                </c:pt>
                <c:pt idx="21">
                  <c:v>22</c:v>
                </c:pt>
                <c:pt idx="23">
                  <c:v>6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F-417A-BC7F-817458C87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6492928"/>
        <c:axId val="1006490848"/>
      </c:barChart>
      <c:catAx>
        <c:axId val="10064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0848"/>
        <c:crosses val="autoZero"/>
        <c:auto val="1"/>
        <c:lblAlgn val="ctr"/>
        <c:lblOffset val="100"/>
        <c:noMultiLvlLbl val="0"/>
      </c:catAx>
      <c:valAx>
        <c:axId val="10064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990599</xdr:colOff>
      <xdr:row>14</xdr:row>
      <xdr:rowOff>80961</xdr:rowOff>
    </xdr:from>
    <xdr:to>
      <xdr:col>7</xdr:col>
      <xdr:colOff>733424</xdr:colOff>
      <xdr:row>33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301DA-1514-4573-97CD-14DA35023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45720</xdr:rowOff>
    </xdr:from>
    <xdr:to>
      <xdr:col>24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989AE-8E8D-45E9-A9BA-1BF72032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19048</xdr:colOff>
      <xdr:row>3</xdr:row>
      <xdr:rowOff>176210</xdr:rowOff>
    </xdr:from>
    <xdr:to>
      <xdr:col>17</xdr:col>
      <xdr:colOff>571499</xdr:colOff>
      <xdr:row>40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1AA4F-469E-49A5-8EE2-BACDB279C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2.978449189817" createdVersion="7" refreshedVersion="7" minRefreshableVersion="3" recordCount="4115" xr:uid="{09B2516F-1D5B-4AC3-AA2F-3AB23E224AA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3.872381944442" createdVersion="7" refreshedVersion="7" minRefreshableVersion="3" recordCount="4115" xr:uid="{0AA37284-39E9-4B9C-A824-9A5C841C6B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.40909090909089"/>
    <n v="39.383333333333333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4"/>
    <n v="25.5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2E-2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5.698440000000005"/>
    <n v="331.53833333333336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0.72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2.89999999999998"/>
    <n v="36.612499999999997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.28667813379201834"/>
    <n v="71.666666666666671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8E-3"/>
    <n v="1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.2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1"/>
    <n v="150.5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x v="7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.214285714285715"/>
    <n v="44.6875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.04"/>
    <n v="58.416666666666664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"/>
    <n v="53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0.82000000000000006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"/>
    <n v="25.434782608695652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.15384615384616"/>
    <n v="48.70967741935484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7.66666666666666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3.639999999999999"/>
    <n v="155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.3"/>
    <n v="253.14285714285714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2.725880551301685"/>
    <n v="34.024390243902438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5.85714285714286"/>
    <n v="24.575757575757574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.33333333333334"/>
    <n v="188.125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.02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0.6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2"/>
    <n v="8.5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6E-2"/>
    <n v="22.7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.33"/>
    <n v="44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.1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.04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4285714285715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4.5"/>
    <n v="48.984375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0.66666666666666674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9E-3"/>
    <n v="6.5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1.6"/>
    <n v="203.2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.46666666666667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7.666666666666668"/>
    <n v="81.538461538461533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2.55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.050000000000001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.2"/>
    <n v="1"/>
    <x v="1"/>
    <x v="6"/>
    <x v="4113"/>
    <d v="2016-01-08T06:34:00"/>
  </r>
  <r>
    <m/>
    <m/>
    <m/>
    <x v="445"/>
    <x v="2548"/>
    <x v="4"/>
    <x v="21"/>
    <m/>
    <m/>
    <m/>
    <m/>
    <m/>
    <m/>
    <x v="41"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377B1-2E73-4998-B429-B2B3B5580E49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5" firstHeaderRow="1" firstDataRow="3" firstDataCol="1"/>
  <pivotFields count="22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C128-81B1-4999-96BF-DCAA7C1DD28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B95C3-D9DF-421D-839F-656BC2F6BA90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4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3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29E2-A693-49C4-872E-7F40D2B66861}">
  <sheetPr codeName="Sheet2"/>
  <dimension ref="A3:K15"/>
  <sheetViews>
    <sheetView topLeftCell="A10" workbookViewId="0">
      <selection activeCell="A5" sqref="A5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11" bestFit="1" customWidth="1"/>
    <col min="4" max="4" width="14.28515625" bestFit="1" customWidth="1"/>
    <col min="5" max="5" width="11" bestFit="1" customWidth="1"/>
    <col min="6" max="6" width="14.28515625" bestFit="1" customWidth="1"/>
    <col min="7" max="7" width="11" bestFit="1" customWidth="1"/>
    <col min="8" max="8" width="14.28515625" bestFit="1" customWidth="1"/>
    <col min="9" max="9" width="12" bestFit="1" customWidth="1"/>
    <col min="10" max="10" width="19.140625" bestFit="1" customWidth="1"/>
    <col min="11" max="11" width="15.7109375" bestFit="1" customWidth="1"/>
    <col min="12" max="12" width="19.140625" bestFit="1" customWidth="1"/>
    <col min="13" max="13" width="15.7109375" bestFit="1" customWidth="1"/>
  </cols>
  <sheetData>
    <row r="3" spans="1:11" x14ac:dyDescent="0.25">
      <c r="B3" s="8" t="s">
        <v>8323</v>
      </c>
    </row>
    <row r="4" spans="1:11" x14ac:dyDescent="0.25">
      <c r="B4" t="s">
        <v>8220</v>
      </c>
      <c r="D4" t="s">
        <v>8221</v>
      </c>
      <c r="F4" t="s">
        <v>8222</v>
      </c>
      <c r="H4" t="s">
        <v>8219</v>
      </c>
      <c r="J4" t="s">
        <v>8329</v>
      </c>
      <c r="K4" t="s">
        <v>8328</v>
      </c>
    </row>
    <row r="5" spans="1:11" x14ac:dyDescent="0.25">
      <c r="A5" s="8" t="s">
        <v>8312</v>
      </c>
      <c r="B5" t="s">
        <v>8327</v>
      </c>
      <c r="C5" t="s">
        <v>8326</v>
      </c>
      <c r="D5" t="s">
        <v>8327</v>
      </c>
      <c r="E5" t="s">
        <v>8326</v>
      </c>
      <c r="F5" t="s">
        <v>8327</v>
      </c>
      <c r="G5" t="s">
        <v>8326</v>
      </c>
      <c r="H5" t="s">
        <v>8327</v>
      </c>
      <c r="I5" t="s">
        <v>8326</v>
      </c>
    </row>
    <row r="6" spans="1:11" x14ac:dyDescent="0.25">
      <c r="A6" s="9" t="s">
        <v>8330</v>
      </c>
      <c r="B6" s="7">
        <v>0</v>
      </c>
      <c r="C6" s="7">
        <v>4000</v>
      </c>
      <c r="D6" s="7">
        <v>3161</v>
      </c>
      <c r="E6" s="7">
        <v>31500</v>
      </c>
      <c r="F6" s="7"/>
      <c r="G6" s="7"/>
      <c r="H6" s="7">
        <v>42043.42</v>
      </c>
      <c r="I6" s="7">
        <v>38300</v>
      </c>
      <c r="J6" s="7">
        <v>45204.42</v>
      </c>
      <c r="K6" s="7">
        <v>73800</v>
      </c>
    </row>
    <row r="7" spans="1:11" x14ac:dyDescent="0.25">
      <c r="A7" s="9" t="s">
        <v>8331</v>
      </c>
      <c r="B7" s="7">
        <v>205</v>
      </c>
      <c r="C7" s="7">
        <v>1897</v>
      </c>
      <c r="D7" s="7">
        <v>4251</v>
      </c>
      <c r="E7" s="7">
        <v>72800</v>
      </c>
      <c r="F7" s="7"/>
      <c r="G7" s="7"/>
      <c r="H7" s="7">
        <v>336478.35</v>
      </c>
      <c r="I7" s="7">
        <v>277919</v>
      </c>
      <c r="J7" s="7">
        <v>340934.35</v>
      </c>
      <c r="K7" s="7">
        <v>352616</v>
      </c>
    </row>
    <row r="8" spans="1:11" x14ac:dyDescent="0.25">
      <c r="A8" s="9" t="s">
        <v>8332</v>
      </c>
      <c r="B8" s="7">
        <v>3439</v>
      </c>
      <c r="C8" s="7">
        <v>525411</v>
      </c>
      <c r="D8" s="7">
        <v>14379.01</v>
      </c>
      <c r="E8" s="7">
        <v>461655</v>
      </c>
      <c r="F8" s="7"/>
      <c r="G8" s="7"/>
      <c r="H8" s="7">
        <v>1161679.0300000005</v>
      </c>
      <c r="I8" s="7">
        <v>947761.34000000008</v>
      </c>
      <c r="J8" s="7">
        <v>1179497.0400000005</v>
      </c>
      <c r="K8" s="7">
        <v>1934827.34</v>
      </c>
    </row>
    <row r="9" spans="1:11" x14ac:dyDescent="0.25">
      <c r="A9" s="9" t="s">
        <v>8333</v>
      </c>
      <c r="B9" s="7">
        <v>196</v>
      </c>
      <c r="C9" s="7">
        <v>43000</v>
      </c>
      <c r="D9" s="7">
        <v>51441.03</v>
      </c>
      <c r="E9" s="7">
        <v>1923210</v>
      </c>
      <c r="F9" s="7"/>
      <c r="G9" s="7"/>
      <c r="H9" s="7">
        <v>3002899.7699999996</v>
      </c>
      <c r="I9" s="7">
        <v>1596591.47</v>
      </c>
      <c r="J9" s="7">
        <v>3054536.7999999993</v>
      </c>
      <c r="K9" s="7">
        <v>3562801.4699999997</v>
      </c>
    </row>
    <row r="10" spans="1:11" x14ac:dyDescent="0.25">
      <c r="A10" s="9" t="s">
        <v>8334</v>
      </c>
      <c r="B10" s="7">
        <v>718</v>
      </c>
      <c r="C10" s="7">
        <v>66867</v>
      </c>
      <c r="D10" s="7">
        <v>192764.44</v>
      </c>
      <c r="E10" s="7">
        <v>2024186</v>
      </c>
      <c r="F10" s="7"/>
      <c r="G10" s="7"/>
      <c r="H10" s="7">
        <v>7596158.7399999984</v>
      </c>
      <c r="I10" s="7">
        <v>2500621</v>
      </c>
      <c r="J10" s="7">
        <v>7789641.1799999988</v>
      </c>
      <c r="K10" s="7">
        <v>4591674</v>
      </c>
    </row>
    <row r="11" spans="1:11" x14ac:dyDescent="0.25">
      <c r="A11" s="9" t="s">
        <v>8335</v>
      </c>
      <c r="B11" s="7">
        <v>210447.02000000002</v>
      </c>
      <c r="C11" s="7">
        <v>62144650</v>
      </c>
      <c r="D11" s="7">
        <v>584271.29</v>
      </c>
      <c r="E11" s="7">
        <v>15304369</v>
      </c>
      <c r="F11" s="7"/>
      <c r="G11" s="7"/>
      <c r="H11" s="7">
        <v>7923242.9400000013</v>
      </c>
      <c r="I11" s="7">
        <v>4831364</v>
      </c>
      <c r="J11" s="7">
        <v>8717961.2500000019</v>
      </c>
      <c r="K11" s="7">
        <v>82280383</v>
      </c>
    </row>
    <row r="12" spans="1:11" x14ac:dyDescent="0.25">
      <c r="A12" s="9" t="s">
        <v>8336</v>
      </c>
      <c r="B12" s="7">
        <v>430701.75</v>
      </c>
      <c r="C12" s="7">
        <v>9534955</v>
      </c>
      <c r="D12" s="7">
        <v>614804.40999999992</v>
      </c>
      <c r="E12" s="7">
        <v>45816389</v>
      </c>
      <c r="F12" s="7"/>
      <c r="G12" s="7"/>
      <c r="H12" s="7">
        <v>9097006.9100000001</v>
      </c>
      <c r="I12" s="7">
        <v>5656867</v>
      </c>
      <c r="J12" s="7">
        <v>10142513.07</v>
      </c>
      <c r="K12" s="7">
        <v>61008211</v>
      </c>
    </row>
    <row r="13" spans="1:11" x14ac:dyDescent="0.25">
      <c r="A13" s="9" t="s">
        <v>8337</v>
      </c>
      <c r="B13" s="7">
        <v>1814059.74</v>
      </c>
      <c r="C13" s="7">
        <v>106811808</v>
      </c>
      <c r="D13" s="7">
        <v>1068461.22</v>
      </c>
      <c r="E13" s="7">
        <v>25692250</v>
      </c>
      <c r="F13" s="7"/>
      <c r="G13" s="7"/>
      <c r="H13" s="7">
        <v>10519578.890000001</v>
      </c>
      <c r="I13" s="7">
        <v>5044662</v>
      </c>
      <c r="J13" s="7">
        <v>13402099.850000001</v>
      </c>
      <c r="K13" s="7">
        <v>137548720</v>
      </c>
    </row>
    <row r="14" spans="1:11" x14ac:dyDescent="0.25">
      <c r="A14" s="9" t="s">
        <v>8338</v>
      </c>
      <c r="B14" s="7">
        <v>83165</v>
      </c>
      <c r="C14" s="7">
        <v>1644200</v>
      </c>
      <c r="D14" s="7">
        <v>305434</v>
      </c>
      <c r="E14" s="7">
        <v>1324920</v>
      </c>
      <c r="F14" s="7">
        <v>196109.38</v>
      </c>
      <c r="G14" s="7">
        <v>969039</v>
      </c>
      <c r="H14" s="7">
        <v>916645.31999999983</v>
      </c>
      <c r="I14" s="7">
        <v>665278</v>
      </c>
      <c r="J14" s="7">
        <v>1501353.6999999997</v>
      </c>
      <c r="K14" s="7">
        <v>4603437</v>
      </c>
    </row>
    <row r="15" spans="1:11" x14ac:dyDescent="0.25">
      <c r="A15" s="9" t="s">
        <v>8322</v>
      </c>
      <c r="B15" s="7">
        <v>2542931.5099999998</v>
      </c>
      <c r="C15" s="7">
        <v>180776788</v>
      </c>
      <c r="D15" s="7">
        <v>2838967.4</v>
      </c>
      <c r="E15" s="7">
        <v>92651279</v>
      </c>
      <c r="F15" s="7">
        <v>196109.38</v>
      </c>
      <c r="G15" s="7">
        <v>969039</v>
      </c>
      <c r="H15" s="7">
        <v>40595733.369999997</v>
      </c>
      <c r="I15" s="7">
        <v>21559363.810000002</v>
      </c>
      <c r="J15" s="7">
        <v>46173741.660000004</v>
      </c>
      <c r="K15" s="7">
        <v>295956469.81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9B53-5784-458D-9BA0-6CABADA359EA}">
  <sheetPr codeName="Sheet3"/>
  <dimension ref="A1:H13"/>
  <sheetViews>
    <sheetView workbookViewId="0">
      <selection activeCell="L22" sqref="L22"/>
    </sheetView>
  </sheetViews>
  <sheetFormatPr defaultRowHeight="15" x14ac:dyDescent="0.25"/>
  <cols>
    <col min="1" max="1" width="26.5703125" style="12" bestFit="1" customWidth="1"/>
    <col min="2" max="2" width="16.42578125" style="12" bestFit="1" customWidth="1"/>
    <col min="3" max="3" width="25.5703125" style="12" customWidth="1"/>
    <col min="4" max="4" width="16" style="12" bestFit="1" customWidth="1"/>
    <col min="5" max="5" width="12.28515625" style="12" bestFit="1" customWidth="1"/>
    <col min="6" max="6" width="19.140625" style="12" bestFit="1" customWidth="1"/>
    <col min="7" max="7" width="15.42578125" style="12" bestFit="1" customWidth="1"/>
    <col min="8" max="8" width="20.42578125" style="12" bestFit="1" customWidth="1"/>
  </cols>
  <sheetData>
    <row r="1" spans="1:8" x14ac:dyDescent="0.25">
      <c r="A1" s="12" t="s">
        <v>8339</v>
      </c>
      <c r="B1" s="12" t="s">
        <v>8346</v>
      </c>
      <c r="C1" s="12" t="s">
        <v>8340</v>
      </c>
      <c r="D1" s="12" t="s">
        <v>8341</v>
      </c>
      <c r="E1" s="12" t="s">
        <v>8342</v>
      </c>
      <c r="F1" s="12" t="s">
        <v>8343</v>
      </c>
      <c r="G1" s="12" t="s">
        <v>8344</v>
      </c>
      <c r="H1" s="12" t="s">
        <v>8345</v>
      </c>
    </row>
    <row r="2" spans="1:8" x14ac:dyDescent="0.25">
      <c r="A2" s="12" t="s">
        <v>8347</v>
      </c>
      <c r="B2" s="12">
        <f>COUNTIFS(Sheet1!$D$2:$D$4115,"&lt;1000", Sheet1!$F$2:$F$4115,"=successful")</f>
        <v>322</v>
      </c>
      <c r="C2" s="12">
        <f>COUNTIFS(Sheet1!$D$2:$D$4115,"&lt;1000", Sheet1!$F$2:$F$4115,"=failed")</f>
        <v>113</v>
      </c>
      <c r="D2" s="12">
        <f>COUNTIFS(Sheet1!$D$2:$D$4115,"&lt;1000", Sheet1!$F$2:$F$4115,"=canceled")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2" t="s">
        <v>8348</v>
      </c>
      <c r="B3" s="12">
        <f>COUNTIFS(Sheet1!$D$2:$D$4115,"&gt;=1000",Sheet1!$D$2:$D$4115,"&lt;=4999",Sheet1!$F$2:$F$4115,"=successful")</f>
        <v>932</v>
      </c>
      <c r="C3" s="12">
        <f>COUNTIFS(Sheet1!$D$2:$D$4115,"&gt;=1000",Sheet1!$D$2:$D$4115,"&lt;=4999",Sheet1!$F$2:$F$4115,"=failed")</f>
        <v>420</v>
      </c>
      <c r="D3" s="12">
        <f>COUNTIFS(Sheet1!$D$2:$D$4115,"&gt;=1000",Sheet1!$D$2:$D$4115,"&lt;=4999",Sheet1!$F$2:$F$4115,"=canceledl")</f>
        <v>0</v>
      </c>
      <c r="E3" s="12">
        <f t="shared" ref="E3:E13" si="0">SUM(B3:D3)</f>
        <v>1352</v>
      </c>
      <c r="F3" s="13">
        <f t="shared" ref="F3:F13" si="1">B3/E3</f>
        <v>0.68934911242603547</v>
      </c>
      <c r="G3" s="13">
        <f t="shared" ref="G3:G13" si="2">C3/E3</f>
        <v>0.31065088757396447</v>
      </c>
      <c r="H3" s="13">
        <f t="shared" ref="H3:H13" si="3">D3/E3</f>
        <v>0</v>
      </c>
    </row>
    <row r="4" spans="1:8" x14ac:dyDescent="0.25">
      <c r="A4" s="12" t="s">
        <v>8349</v>
      </c>
      <c r="B4" s="12">
        <f>COUNTIFS(Sheet1!$D$2:$D$4115,"&gt;=5000",Sheet1!$D$2:$D$4115,"&lt;=9999",Sheet1!$F$2:$F$4115,"=successful")</f>
        <v>381</v>
      </c>
      <c r="C4" s="12">
        <f>COUNTIFS(Sheet1!$D$2:$D$4115,"&gt;=5000",Sheet1!$D$2:$D$4115,"&lt;=9999",Sheet1!$F$2:$F$4115,"=failed")</f>
        <v>283</v>
      </c>
      <c r="D4" s="12">
        <f>COUNTIFS(Sheet1!$D$2:$D$4115,"&gt;=5000",Sheet1!$D$2:$D$4115,"&lt;=9999",Sheet1!$F$2:$F$4115,"=canceledl")</f>
        <v>0</v>
      </c>
      <c r="E4" s="12">
        <f t="shared" si="0"/>
        <v>664</v>
      </c>
      <c r="F4" s="13">
        <f t="shared" si="1"/>
        <v>0.5737951807228916</v>
      </c>
      <c r="G4" s="13">
        <f t="shared" si="2"/>
        <v>0.42620481927710846</v>
      </c>
      <c r="H4" s="13">
        <f t="shared" si="3"/>
        <v>0</v>
      </c>
    </row>
    <row r="5" spans="1:8" x14ac:dyDescent="0.25">
      <c r="A5" s="12" t="s">
        <v>8350</v>
      </c>
      <c r="B5" s="12">
        <f>COUNTIFS(Sheet1!$D$2:$D$4115,"&gt;=10000",Sheet1!$D$2:$D$4115,"&lt;=14999",Sheet1!$F$2:$F$4115,"=successful")</f>
        <v>168</v>
      </c>
      <c r="C5" s="12">
        <f>COUNTIFS(Sheet1!$D$2:$D$4115,"&gt;=10000",Sheet1!$D$2:$D$4115,"&lt;=14999",Sheet1!$F$2:$F$4115,"=failed")</f>
        <v>144</v>
      </c>
      <c r="D5" s="12">
        <f>COUNTIFS(Sheet1!$D$2:$D$4115,"&gt;=10000",Sheet1!$D$2:$D$4115,"&lt;=14999",Sheet1!$F$2:$F$4115,"=canceled")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2" t="s">
        <v>8351</v>
      </c>
      <c r="B6" s="12">
        <f>COUNTIFS(Sheet1!$D$2:$D$4115,"&gt;=15000",Sheet1!$D$2:$D$4115,"&lt;=19999",Sheet1!$F$2:$F$4115,"=successful")</f>
        <v>94</v>
      </c>
      <c r="C6" s="12">
        <f>COUNTIFS(Sheet1!$D$2:$D$4115,"&gt;=15000",Sheet1!$D$2:$D$4115,"&lt;=19999",Sheet1!$F$2:$F$4115,"=failed")</f>
        <v>90</v>
      </c>
      <c r="D6" s="12">
        <f>COUNTIFS(Sheet1!$D$2:$D$4115,"&gt;=15000",Sheet1!$D$2:$D$4115,"&lt;=19999",Sheet1!$F$2:$F$4115,"=canceled")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2" t="s">
        <v>8352</v>
      </c>
      <c r="B7" s="12">
        <f>COUNTIFS(Sheet1!$D$2:$D$4115,"&gt;=20000",Sheet1!$D$2:$D$4115,"&lt;=24999",Sheet1!$F$2:$F$4115,"=successful")</f>
        <v>62</v>
      </c>
      <c r="C7" s="12">
        <f>COUNTIFS(Sheet1!$D$2:$D$4115,"&gt;=20000",Sheet1!$D$2:$D$4115,"&lt;=24999",Sheet1!$F$2:$F$4115,"=failed")</f>
        <v>72</v>
      </c>
      <c r="D7" s="12">
        <f>COUNTIFS(Sheet1!$D$2:$D$4115,"&gt;=20000",Sheet1!$D$2:$D$4115,"&lt;=24999",Sheet1!$F$2:$F$4115,"=canceledl")</f>
        <v>0</v>
      </c>
      <c r="E7" s="12">
        <f t="shared" si="0"/>
        <v>134</v>
      </c>
      <c r="F7" s="13">
        <f t="shared" si="1"/>
        <v>0.46268656716417911</v>
      </c>
      <c r="G7" s="13">
        <f t="shared" si="2"/>
        <v>0.53731343283582089</v>
      </c>
      <c r="H7" s="13">
        <f t="shared" si="3"/>
        <v>0</v>
      </c>
    </row>
    <row r="8" spans="1:8" x14ac:dyDescent="0.25">
      <c r="A8" s="12" t="s">
        <v>8353</v>
      </c>
      <c r="B8" s="12">
        <f>COUNTIFS(Sheet1!$D$2:$D$4115,"&gt;=25000",Sheet1!$D$2:$D$4115,"&lt;=29999",Sheet1!$F$2:$F$4115,"=successful")</f>
        <v>55</v>
      </c>
      <c r="C8" s="12">
        <f>COUNTIFS(Sheet1!$D$2:$D$4115,"&gt;=25000",Sheet1!$D$2:$D$4115,"&lt;=29999",Sheet1!$F$2:$F$4115,"=failed")</f>
        <v>64</v>
      </c>
      <c r="D8" s="12">
        <f>COUNTIFS(Sheet1!$D$2:$D$4115,"&gt;=25000",Sheet1!$D$2:$D$4115,"&lt;=29999",Sheet1!$F$2:$F$4115,"=canceled")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2" t="s">
        <v>8354</v>
      </c>
      <c r="B9" s="12">
        <f>COUNTIFS(Sheet1!$D$2:$D$4115,"&gt;=30000",Sheet1!$D$2:$D$4115,"&lt;=34999",Sheet1!$F$2:$F$4115,"=successful")</f>
        <v>32</v>
      </c>
      <c r="C9" s="12">
        <f>COUNTIFS(Sheet1!$D$2:$D$4115,"&gt;=30000",Sheet1!$D$2:$D$4115,"&lt;=34999",Sheet1!$F$2:$F$4115,"=failed")</f>
        <v>37</v>
      </c>
      <c r="D9" s="12">
        <f>COUNTIFS(Sheet1!$D$2:$D$4115,"&gt;=30000",Sheet1!$D$2:$D$4115,"&lt;=34999",Sheet1!$F$2:$F$4115,"=canceled")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2" t="s">
        <v>8355</v>
      </c>
      <c r="B10" s="12">
        <f>COUNTIFS(Sheet1!$D$2:$D$4115,"&gt;=35000",Sheet1!$D$2:$D$4115,"&lt;=39999",Sheet1!$F$2:$F$4115,"=successful")</f>
        <v>26</v>
      </c>
      <c r="C10" s="12">
        <f>COUNTIFS(Sheet1!$D$2:$D$4115,"&gt;=35000",Sheet1!$D$2:$D$4115,"&lt;=39999",Sheet1!$F$2:$F$4115,"=failed")</f>
        <v>22</v>
      </c>
      <c r="D10" s="12">
        <f>COUNTIFS(Sheet1!$D$2:$D$4115,"&gt;=35000",Sheet1!$D$2:$D$4115,"&lt;=39999",Sheet1!$F$2:$F$4115,"=canceled")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2" t="s">
        <v>8356</v>
      </c>
      <c r="B11" s="12">
        <f>COUNTIFS(Sheet1!$D$2:$D$4115,"&gt;=40000",Sheet1!$D$2:$D$4115,"&lt;=44999",Sheet1!$F$2:$F$4115,"=successful")</f>
        <v>21</v>
      </c>
      <c r="C11" s="12">
        <f>COUNTIFS(Sheet1!$D$2:$D$4115,"&gt;=40000",Sheet1!$D$2:$D$4115,"&lt;=44999",Sheet1!$F$2:$F$4115,"=failed")</f>
        <v>16</v>
      </c>
      <c r="D11" s="12">
        <f>COUNTIFS(Sheet1!$D$2:$D$4115,"&gt;=40000",Sheet1!$D$2:$D$4115,"&lt;=44999",Sheet1!$F$2:$F$4115,"=canceled")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2" t="s">
        <v>8357</v>
      </c>
      <c r="B12" s="12">
        <f>COUNTIFS(Sheet1!$D$2:$D$4115,"&gt;=45000",Sheet1!$D$2:$D$4115,"&lt;=49999",Sheet1!$F$2:$F$4115,"=successful")</f>
        <v>6</v>
      </c>
      <c r="C12" s="12">
        <f>COUNTIFS(Sheet1!$D$2:$D$4115,"&gt;=45000",Sheet1!$D$2:$D$4115,"&lt;=49999",Sheet1!$F$2:$F$4115,"=failed")</f>
        <v>11</v>
      </c>
      <c r="D12" s="12">
        <f>COUNTIFS(Sheet1!$D$2:$D$4115,"&gt;=45000",Sheet1!$D$2:$D$4115,"&lt;=49999",Sheet1!$F$2:$F$4115,"=successful")</f>
        <v>6</v>
      </c>
      <c r="E12" s="12">
        <f t="shared" si="0"/>
        <v>23</v>
      </c>
      <c r="F12" s="13">
        <f t="shared" si="1"/>
        <v>0.2608695652173913</v>
      </c>
      <c r="G12" s="13">
        <f t="shared" si="2"/>
        <v>0.47826086956521741</v>
      </c>
      <c r="H12" s="13">
        <f t="shared" si="3"/>
        <v>0.2608695652173913</v>
      </c>
    </row>
    <row r="13" spans="1:8" x14ac:dyDescent="0.25">
      <c r="A13" s="12" t="s">
        <v>8358</v>
      </c>
      <c r="B13" s="12">
        <f>COUNTIFS(Sheet1!$D$2:$D$4115,"&gt;=50000",Sheet1!$F$2:$F$4115,"=successful")</f>
        <v>86</v>
      </c>
      <c r="C13" s="12">
        <f>COUNTIFS(Sheet1!$D$2:$D$4115,"&gt;=50000",Sheet1!$F$2:$F$4115,"=failedl")</f>
        <v>0</v>
      </c>
      <c r="D13" s="12">
        <f>COUNTIFS(Sheet1!$D$2:$D$4115,"&gt;=50000",Sheet1!$F$2:$F$4115,"=canceled")</f>
        <v>100</v>
      </c>
      <c r="E13" s="12">
        <f t="shared" si="0"/>
        <v>186</v>
      </c>
      <c r="F13" s="13">
        <f t="shared" si="1"/>
        <v>0.46236559139784944</v>
      </c>
      <c r="G13" s="13">
        <f t="shared" si="2"/>
        <v>0</v>
      </c>
      <c r="H13" s="13">
        <f t="shared" si="3"/>
        <v>0.5376344086021505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85" zoomScaleNormal="85" workbookViewId="0">
      <selection activeCell="H14" sqref="H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85546875" customWidth="1"/>
    <col min="16" max="16" width="14.85546875" style="5" customWidth="1"/>
    <col min="17" max="17" width="13.85546875" customWidth="1"/>
    <col min="18" max="18" width="12.85546875" bestFit="1" customWidth="1"/>
    <col min="19" max="19" width="28.57031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00000000-0001-0000-0000-00000000000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Q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2A90-202A-44F0-9E35-E33C3EA8A856}">
  <sheetPr codeName="Sheet4"/>
  <dimension ref="A1:F14"/>
  <sheetViews>
    <sheetView workbookViewId="0">
      <selection activeCell="B8" sqref="B8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7" width="10.7109375" bestFit="1" customWidth="1"/>
    <col min="8" max="8" width="3.28515625" bestFit="1" customWidth="1"/>
    <col min="9" max="10" width="3" bestFit="1" customWidth="1"/>
    <col min="11" max="11" width="4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7" bestFit="1" customWidth="1"/>
    <col min="24" max="24" width="10.7109375" bestFit="1" customWidth="1"/>
  </cols>
  <sheetData>
    <row r="1" spans="1:6" x14ac:dyDescent="0.25">
      <c r="A1" s="8" t="s">
        <v>8223</v>
      </c>
      <c r="B1" t="s">
        <v>8311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5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8316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E4E50-BB3D-41E3-885B-F874BABAC175}">
  <sheetPr codeName="Sheet5"/>
  <dimension ref="A2:F40"/>
  <sheetViews>
    <sheetView zoomScale="85" zoomScaleNormal="85" workbookViewId="0">
      <selection activeCell="Y26" sqref="Y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8223</v>
      </c>
      <c r="B2" t="s">
        <v>8229</v>
      </c>
    </row>
    <row r="3" spans="1:6" x14ac:dyDescent="0.25">
      <c r="A3" s="8" t="s">
        <v>8308</v>
      </c>
      <c r="B3" t="s">
        <v>8311</v>
      </c>
    </row>
    <row r="5" spans="1:6" x14ac:dyDescent="0.25">
      <c r="A5" s="8" t="s">
        <v>8310</v>
      </c>
      <c r="B5" s="8" t="s">
        <v>8323</v>
      </c>
    </row>
    <row r="6" spans="1:6" x14ac:dyDescent="0.25">
      <c r="A6" s="8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8322</v>
      </c>
    </row>
    <row r="7" spans="1:6" x14ac:dyDescent="0.25">
      <c r="A7" s="9" t="s">
        <v>8360</v>
      </c>
      <c r="B7" s="7"/>
      <c r="C7" s="7">
        <v>5</v>
      </c>
      <c r="D7" s="7"/>
      <c r="E7" s="7"/>
      <c r="F7" s="7">
        <v>5</v>
      </c>
    </row>
    <row r="8" spans="1:6" x14ac:dyDescent="0.25">
      <c r="A8" s="9" t="s">
        <v>8361</v>
      </c>
      <c r="B8" s="7">
        <v>1</v>
      </c>
      <c r="C8" s="7"/>
      <c r="D8" s="7"/>
      <c r="E8" s="7"/>
      <c r="F8" s="7">
        <v>1</v>
      </c>
    </row>
    <row r="9" spans="1:6" x14ac:dyDescent="0.25">
      <c r="A9" s="9" t="s">
        <v>8359</v>
      </c>
      <c r="B9" s="7"/>
      <c r="C9" s="7">
        <v>2</v>
      </c>
      <c r="D9" s="7"/>
      <c r="E9" s="7"/>
      <c r="F9" s="7">
        <v>2</v>
      </c>
    </row>
    <row r="10" spans="1:6" x14ac:dyDescent="0.25">
      <c r="A10" s="9" t="s">
        <v>8362</v>
      </c>
      <c r="B10" s="7"/>
      <c r="C10" s="7"/>
      <c r="D10" s="7"/>
      <c r="E10" s="7">
        <v>4</v>
      </c>
      <c r="F10" s="7">
        <v>4</v>
      </c>
    </row>
    <row r="11" spans="1:6" x14ac:dyDescent="0.25">
      <c r="A11" s="9" t="s">
        <v>8363</v>
      </c>
      <c r="B11" s="7"/>
      <c r="C11" s="7">
        <v>2</v>
      </c>
      <c r="D11" s="7"/>
      <c r="E11" s="7"/>
      <c r="F11" s="7">
        <v>2</v>
      </c>
    </row>
    <row r="12" spans="1:6" x14ac:dyDescent="0.25">
      <c r="A12" s="9" t="s">
        <v>8364</v>
      </c>
      <c r="B12" s="7"/>
      <c r="C12" s="7"/>
      <c r="D12" s="7"/>
      <c r="E12" s="7">
        <v>2</v>
      </c>
      <c r="F12" s="7">
        <v>2</v>
      </c>
    </row>
    <row r="13" spans="1:6" x14ac:dyDescent="0.25">
      <c r="A13" s="9" t="s">
        <v>8365</v>
      </c>
      <c r="B13" s="7"/>
      <c r="C13" s="7"/>
      <c r="D13" s="7">
        <v>1</v>
      </c>
      <c r="E13" s="7"/>
      <c r="F13" s="7">
        <v>1</v>
      </c>
    </row>
    <row r="14" spans="1:6" x14ac:dyDescent="0.25">
      <c r="A14" s="9" t="s">
        <v>8366</v>
      </c>
      <c r="B14" s="7"/>
      <c r="C14" s="7">
        <v>2</v>
      </c>
      <c r="D14" s="7"/>
      <c r="E14" s="7"/>
      <c r="F14" s="7">
        <v>2</v>
      </c>
    </row>
    <row r="15" spans="1:6" x14ac:dyDescent="0.25">
      <c r="A15" s="9" t="s">
        <v>8367</v>
      </c>
      <c r="B15" s="7">
        <v>2</v>
      </c>
      <c r="C15" s="7">
        <v>6</v>
      </c>
      <c r="D15" s="7"/>
      <c r="E15" s="7"/>
      <c r="F15" s="7">
        <v>8</v>
      </c>
    </row>
    <row r="16" spans="1:6" x14ac:dyDescent="0.25">
      <c r="A16" s="9" t="s">
        <v>8368</v>
      </c>
      <c r="B16" s="7"/>
      <c r="C16" s="7"/>
      <c r="D16" s="7"/>
      <c r="E16" s="7">
        <v>3</v>
      </c>
      <c r="F16" s="7">
        <v>3</v>
      </c>
    </row>
    <row r="17" spans="1:6" x14ac:dyDescent="0.25">
      <c r="A17" s="9" t="s">
        <v>8369</v>
      </c>
      <c r="B17" s="7"/>
      <c r="C17" s="7"/>
      <c r="D17" s="7"/>
      <c r="E17" s="7">
        <v>1</v>
      </c>
      <c r="F17" s="7">
        <v>1</v>
      </c>
    </row>
    <row r="18" spans="1:6" x14ac:dyDescent="0.25">
      <c r="A18" s="9" t="s">
        <v>8370</v>
      </c>
      <c r="B18" s="7"/>
      <c r="C18" s="7">
        <v>1</v>
      </c>
      <c r="D18" s="7"/>
      <c r="E18" s="7"/>
      <c r="F18" s="7">
        <v>1</v>
      </c>
    </row>
    <row r="19" spans="1:6" x14ac:dyDescent="0.25">
      <c r="A19" s="9" t="s">
        <v>8371</v>
      </c>
      <c r="B19" s="7"/>
      <c r="C19" s="7">
        <v>1</v>
      </c>
      <c r="D19" s="7"/>
      <c r="E19" s="7">
        <v>2</v>
      </c>
      <c r="F19" s="7">
        <v>3</v>
      </c>
    </row>
    <row r="20" spans="1:6" x14ac:dyDescent="0.25">
      <c r="A20" s="9" t="s">
        <v>8372</v>
      </c>
      <c r="B20" s="7"/>
      <c r="C20" s="7"/>
      <c r="D20" s="7"/>
      <c r="E20" s="7">
        <v>1</v>
      </c>
      <c r="F20" s="7">
        <v>1</v>
      </c>
    </row>
    <row r="21" spans="1:6" x14ac:dyDescent="0.25">
      <c r="A21" s="9" t="s">
        <v>8373</v>
      </c>
      <c r="B21" s="7"/>
      <c r="C21" s="7">
        <v>2</v>
      </c>
      <c r="D21" s="7"/>
      <c r="E21" s="7"/>
      <c r="F21" s="7">
        <v>2</v>
      </c>
    </row>
    <row r="22" spans="1:6" x14ac:dyDescent="0.25">
      <c r="A22" s="9" t="s">
        <v>8374</v>
      </c>
      <c r="B22" s="7"/>
      <c r="C22" s="7">
        <v>4</v>
      </c>
      <c r="D22" s="7"/>
      <c r="E22" s="7">
        <v>4</v>
      </c>
      <c r="F22" s="7">
        <v>8</v>
      </c>
    </row>
    <row r="23" spans="1:6" x14ac:dyDescent="0.25">
      <c r="A23" s="9" t="s">
        <v>8375</v>
      </c>
      <c r="B23" s="7"/>
      <c r="C23" s="7">
        <v>2</v>
      </c>
      <c r="D23" s="7"/>
      <c r="E23" s="7"/>
      <c r="F23" s="7">
        <v>2</v>
      </c>
    </row>
    <row r="24" spans="1:6" x14ac:dyDescent="0.25">
      <c r="A24" s="9" t="s">
        <v>8376</v>
      </c>
      <c r="B24" s="7"/>
      <c r="C24" s="7"/>
      <c r="D24" s="7"/>
      <c r="E24" s="7">
        <v>3</v>
      </c>
      <c r="F24" s="7">
        <v>3</v>
      </c>
    </row>
    <row r="25" spans="1:6" x14ac:dyDescent="0.25">
      <c r="A25" s="9" t="s">
        <v>8377</v>
      </c>
      <c r="B25" s="7"/>
      <c r="C25" s="7">
        <v>3</v>
      </c>
      <c r="D25" s="7"/>
      <c r="E25" s="7"/>
      <c r="F25" s="7">
        <v>3</v>
      </c>
    </row>
    <row r="26" spans="1:6" x14ac:dyDescent="0.25">
      <c r="A26" s="9" t="s">
        <v>8378</v>
      </c>
      <c r="B26" s="7"/>
      <c r="C26" s="7">
        <v>1</v>
      </c>
      <c r="D26" s="7"/>
      <c r="E26" s="7">
        <v>6</v>
      </c>
      <c r="F26" s="7">
        <v>7</v>
      </c>
    </row>
    <row r="27" spans="1:6" x14ac:dyDescent="0.25">
      <c r="A27" s="9" t="s">
        <v>8379</v>
      </c>
      <c r="B27" s="7"/>
      <c r="C27" s="7">
        <v>1</v>
      </c>
      <c r="D27" s="7"/>
      <c r="E27" s="7"/>
      <c r="F27" s="7">
        <v>1</v>
      </c>
    </row>
    <row r="28" spans="1:6" x14ac:dyDescent="0.25">
      <c r="A28" s="9" t="s">
        <v>8380</v>
      </c>
      <c r="B28" s="7"/>
      <c r="C28" s="7">
        <v>8</v>
      </c>
      <c r="D28" s="7"/>
      <c r="E28" s="7">
        <v>22</v>
      </c>
      <c r="F28" s="7">
        <v>30</v>
      </c>
    </row>
    <row r="29" spans="1:6" x14ac:dyDescent="0.25">
      <c r="A29" s="9" t="s">
        <v>8381</v>
      </c>
      <c r="B29" s="7"/>
      <c r="C29" s="7">
        <v>2</v>
      </c>
      <c r="D29" s="7"/>
      <c r="E29" s="7"/>
      <c r="F29" s="7">
        <v>2</v>
      </c>
    </row>
    <row r="30" spans="1:6" x14ac:dyDescent="0.25">
      <c r="A30" s="9" t="s">
        <v>8382</v>
      </c>
      <c r="B30" s="7"/>
      <c r="C30" s="7"/>
      <c r="D30" s="7"/>
      <c r="E30" s="7">
        <v>6</v>
      </c>
      <c r="F30" s="7">
        <v>6</v>
      </c>
    </row>
    <row r="31" spans="1:6" x14ac:dyDescent="0.25">
      <c r="A31" s="9" t="s">
        <v>8383</v>
      </c>
      <c r="B31" s="7">
        <v>3</v>
      </c>
      <c r="C31" s="7"/>
      <c r="D31" s="7"/>
      <c r="E31" s="7"/>
      <c r="F31" s="7">
        <v>3</v>
      </c>
    </row>
    <row r="32" spans="1:6" x14ac:dyDescent="0.25">
      <c r="A32" s="9" t="s">
        <v>8384</v>
      </c>
      <c r="B32" s="7"/>
      <c r="C32" s="7"/>
      <c r="D32" s="7"/>
      <c r="E32" s="7">
        <v>2</v>
      </c>
      <c r="F32" s="7">
        <v>2</v>
      </c>
    </row>
    <row r="33" spans="1:6" x14ac:dyDescent="0.25">
      <c r="A33" s="9" t="s">
        <v>8385</v>
      </c>
      <c r="B33" s="7">
        <v>1</v>
      </c>
      <c r="C33" s="7"/>
      <c r="D33" s="7"/>
      <c r="E33" s="7">
        <v>1</v>
      </c>
      <c r="F33" s="7">
        <v>2</v>
      </c>
    </row>
    <row r="34" spans="1:6" x14ac:dyDescent="0.25">
      <c r="A34" s="9" t="s">
        <v>8386</v>
      </c>
      <c r="B34" s="7">
        <v>1</v>
      </c>
      <c r="C34" s="7">
        <v>3</v>
      </c>
      <c r="D34" s="7"/>
      <c r="E34" s="7">
        <v>2</v>
      </c>
      <c r="F34" s="7">
        <v>6</v>
      </c>
    </row>
    <row r="35" spans="1:6" x14ac:dyDescent="0.25">
      <c r="A35" s="9" t="s">
        <v>8387</v>
      </c>
      <c r="B35" s="7"/>
      <c r="C35" s="7"/>
      <c r="D35" s="7"/>
      <c r="E35" s="7">
        <v>4</v>
      </c>
      <c r="F35" s="7">
        <v>4</v>
      </c>
    </row>
    <row r="36" spans="1:6" x14ac:dyDescent="0.25">
      <c r="A36" s="9" t="s">
        <v>8388</v>
      </c>
      <c r="B36" s="7"/>
      <c r="C36" s="7">
        <v>1</v>
      </c>
      <c r="D36" s="7"/>
      <c r="E36" s="7"/>
      <c r="F36" s="7">
        <v>1</v>
      </c>
    </row>
    <row r="37" spans="1:6" x14ac:dyDescent="0.25">
      <c r="A37" s="9" t="s">
        <v>8389</v>
      </c>
      <c r="B37" s="7"/>
      <c r="C37" s="7">
        <v>5</v>
      </c>
      <c r="D37" s="7"/>
      <c r="E37" s="7"/>
      <c r="F37" s="7">
        <v>5</v>
      </c>
    </row>
    <row r="38" spans="1:6" x14ac:dyDescent="0.25">
      <c r="A38" s="9" t="s">
        <v>8390</v>
      </c>
      <c r="B38" s="7"/>
      <c r="C38" s="7">
        <v>8</v>
      </c>
      <c r="D38" s="7"/>
      <c r="E38" s="7">
        <v>1</v>
      </c>
      <c r="F38" s="7">
        <v>9</v>
      </c>
    </row>
    <row r="39" spans="1:6" x14ac:dyDescent="0.25">
      <c r="A39" s="9" t="s">
        <v>8391</v>
      </c>
      <c r="B39" s="7">
        <v>9</v>
      </c>
      <c r="C39" s="7">
        <v>5</v>
      </c>
      <c r="D39" s="7"/>
      <c r="E39" s="7"/>
      <c r="F39" s="7">
        <v>14</v>
      </c>
    </row>
    <row r="40" spans="1:6" x14ac:dyDescent="0.25">
      <c r="A40" s="9" t="s">
        <v>8322</v>
      </c>
      <c r="B40" s="7">
        <v>17</v>
      </c>
      <c r="C40" s="7">
        <v>64</v>
      </c>
      <c r="D40" s="7">
        <v>1</v>
      </c>
      <c r="E40" s="7">
        <v>64</v>
      </c>
      <c r="F40" s="7">
        <v>146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Sheet1</vt:lpstr>
      <vt:lpstr>CampaingState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Clifford Ouma</cp:lastModifiedBy>
  <dcterms:created xsi:type="dcterms:W3CDTF">2017-04-20T15:17:24Z</dcterms:created>
  <dcterms:modified xsi:type="dcterms:W3CDTF">2021-06-19T23:18:58Z</dcterms:modified>
</cp:coreProperties>
</file>