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d63809d9608a33/Desktop/Upeen_Repo_Working/Myhomework/homework_1_demo/"/>
    </mc:Choice>
  </mc:AlternateContent>
  <xr:revisionPtr revIDLastSave="3" documentId="8_{34CFE5A4-83F9-405A-B879-34555D805B1B}" xr6:coauthVersionLast="47" xr6:coauthVersionMax="47" xr10:uidLastSave="{402B3D16-B5BC-439A-924A-A03E3AB962AD}"/>
  <bookViews>
    <workbookView xWindow="57480" yWindow="-120" windowWidth="29040" windowHeight="15840" activeTab="4" xr2:uid="{00000000-000D-0000-FFFF-FFFF00000000}"/>
  </bookViews>
  <sheets>
    <sheet name="Sheet5" sheetId="5" r:id="rId1"/>
    <sheet name="Sheet4" sheetId="6" r:id="rId2"/>
    <sheet name="Sheet1" sheetId="1" r:id="rId3"/>
    <sheet name="CampaingState" sheetId="2" r:id="rId4"/>
    <sheet name="Sheet3" sheetId="3" r:id="rId5"/>
  </sheets>
  <definedNames>
    <definedName name="_xlnm._FilterDatabase" localSheetId="2" hidden="1">Sheet1!$A$1:$R$4115</definedName>
  </definedNames>
  <calcPr calcId="191029" concurrentCalc="0"/>
  <pivotCaches>
    <pivotCache cacheId="2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D12" i="6"/>
  <c r="D2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" i="1"/>
  <c r="Q4" i="1"/>
  <c r="Q5" i="1"/>
  <c r="Q6" i="1"/>
  <c r="Q7" i="1"/>
  <c r="Q8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<sst xmlns="http://schemas.openxmlformats.org/spreadsheetml/2006/main" count="24814" uniqueCount="8392">
  <si>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</si>
  <si>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</si>
  <si>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</si>
  <si>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</si>
  <si>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</si>
  <si>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</si>
  <si>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</si>
  <si>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</si>
  <si>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</si>
  <si>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</si>
  <si>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</si>
  <si>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</si>
  <si>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</si>
  <si>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</si>
  <si>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</si>
  <si>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</si>
  <si>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</si>
  <si>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</si>
  <si>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</si>
  <si>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</si>
  <si>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</si>
  <si>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</si>
  <si>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</si>
  <si>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</si>
  <si>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</si>
  <si>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</si>
  <si>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</si>
  <si>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</si>
  <si>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</si>
  <si>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</si>
  <si>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</si>
  <si>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</si>
  <si>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</si>
  <si>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</si>
  <si>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</si>
  <si>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</si>
  <si>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</si>
  <si>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</si>
  <si>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</si>
  <si>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</si>
  <si>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</si>
  <si>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</si>
  <si>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</si>
  <si>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</si>
  <si>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</si>
  <si>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</si>
  <si>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</si>
  <si>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</si>
  <si>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</si>
  <si>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</si>
  <si>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</si>
  <si>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</si>
  <si>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</si>
  <si>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</si>
  <si>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</si>
  <si>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</si>
  <si>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</si>
  <si>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</si>
  <si>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</si>
  <si>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</si>
  <si>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</si>
  <si>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</si>
  <si>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</si>
  <si>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</si>
  <si>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</si>
  <si>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</si>
  <si>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</si>
  <si>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</si>
  <si>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</si>
  <si>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</si>
  <si>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</si>
  <si>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</si>
  <si>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</si>
  <si>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</si>
  <si>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</si>
  <si>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</si>
  <si>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</si>
  <si>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</si>
  <si>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</si>
  <si>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</si>
  <si>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</si>
  <si>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</si>
  <si>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</si>
  <si>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</si>
  <si>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</si>
  <si>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</si>
  <si>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</si>
  <si>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</si>
  <si>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</si>
  <si>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</si>
  <si>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</si>
  <si>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</si>
  <si>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</si>
  <si>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</si>
  <si>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</si>
  <si>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</si>
  <si>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</si>
  <si>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</si>
  <si>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</si>
  <si>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</si>
  <si>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</si>
  <si>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</si>
  <si>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</si>
  <si>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</si>
  <si>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</si>
  <si>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</si>
  <si>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</si>
  <si>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</si>
  <si>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</si>
  <si>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</si>
  <si>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</si>
  <si>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</si>
  <si>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</si>
  <si>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</si>
  <si>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</si>
  <si>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</si>
  <si>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</si>
  <si>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</si>
  <si>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</si>
  <si>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</si>
  <si>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</si>
  <si>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</si>
  <si>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</si>
  <si>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</si>
  <si>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</si>
  <si>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</si>
  <si>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</si>
  <si>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</si>
  <si>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</si>
  <si>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</si>
  <si>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</si>
  <si>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</si>
  <si>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</si>
  <si>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</si>
  <si>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</si>
  <si>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</si>
  <si>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</si>
  <si>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</si>
  <si>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</si>
  <si>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</si>
  <si>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</si>
  <si>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</si>
  <si>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</si>
  <si>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</si>
  <si>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</si>
  <si>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</si>
  <si>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</si>
  <si>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</si>
  <si>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</si>
  <si>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</si>
  <si>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</si>
  <si>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</si>
  <si>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</si>
  <si>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</si>
  <si>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</si>
  <si>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</si>
  <si>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</si>
  <si>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</si>
  <si>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</si>
  <si>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</si>
  <si>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</si>
  <si>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</si>
  <si>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</si>
  <si>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</si>
  <si>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</si>
  <si>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</si>
  <si>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</si>
  <si>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</si>
  <si>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</si>
  <si>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</si>
  <si>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</si>
  <si>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</si>
  <si>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</si>
  <si>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</si>
  <si>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</si>
  <si>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</si>
  <si>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</si>
  <si>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</si>
  <si>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</si>
  <si>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</si>
  <si>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</si>
  <si>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</si>
  <si>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</si>
  <si>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</si>
  <si>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</si>
  <si>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</si>
  <si>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</si>
  <si>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</si>
  <si>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</si>
  <si>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</si>
  <si>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</si>
  <si>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</si>
  <si>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</si>
  <si>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</si>
  <si>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</si>
  <si>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</si>
  <si>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</si>
  <si>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</si>
  <si>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</si>
  <si>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</si>
  <si>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</si>
  <si>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</si>
  <si>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</si>
  <si>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</si>
  <si>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</si>
  <si>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</si>
  <si>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</si>
  <si>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</si>
  <si>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</si>
  <si>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</si>
  <si>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</si>
  <si>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</si>
  <si>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</si>
  <si>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</si>
  <si>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</si>
  <si>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</si>
  <si>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</si>
  <si>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</si>
  <si>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</si>
  <si>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</si>
  <si>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</si>
  <si>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</si>
  <si>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</si>
  <si>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</si>
  <si>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</si>
  <si>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</si>
  <si>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</si>
  <si>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</si>
  <si>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</si>
  <si>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</si>
  <si>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</si>
  <si>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</si>
  <si>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</si>
  <si>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</si>
  <si>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</si>
  <si>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</si>
  <si>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</si>
  <si>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</si>
  <si>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</si>
  <si>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</si>
  <si>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</si>
  <si>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</si>
  <si>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</si>
  <si>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</si>
  <si>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</si>
  <si>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</si>
  <si>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</si>
  <si>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</si>
  <si>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</si>
  <si>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</si>
  <si>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</si>
  <si>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</si>
  <si>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</si>
  <si>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</si>
  <si>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</si>
  <si>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</si>
  <si>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</si>
  <si>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</si>
  <si>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</si>
  <si>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</si>
  <si>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</si>
  <si>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</si>
  <si>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</si>
  <si>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</si>
  <si>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</si>
  <si>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</si>
  <si>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</si>
  <si>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</si>
  <si>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</si>
  <si>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</si>
  <si>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</si>
  <si>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</si>
  <si>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</si>
  <si>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</si>
  <si>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</si>
  <si>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</si>
  <si>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</si>
  <si>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</si>
  <si>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</si>
  <si>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</si>
  <si>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</si>
  <si>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</si>
  <si>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</si>
  <si>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</si>
  <si>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</si>
  <si>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</si>
  <si>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</si>
  <si>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</si>
  <si>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</si>
  <si>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</si>
  <si>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</si>
  <si>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</si>
  <si>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</si>
  <si>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</si>
  <si>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</si>
  <si>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</si>
  <si>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</si>
  <si>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</si>
  <si>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</si>
  <si>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</si>
  <si>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</si>
  <si>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</si>
  <si>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</si>
  <si>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</si>
  <si>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</si>
  <si>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</si>
  <si>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</si>
  <si>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</si>
  <si>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</si>
  <si>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</si>
  <si>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</si>
  <si>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</si>
  <si>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</si>
  <si>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</si>
  <si>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</si>
  <si>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</si>
  <si>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</si>
  <si>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</si>
  <si>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</si>
  <si>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</si>
  <si>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</si>
  <si>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</si>
  <si>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</si>
  <si>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</si>
  <si>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</si>
  <si>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</si>
  <si>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</si>
  <si>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</si>
  <si>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</si>
  <si>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</si>
  <si>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</si>
  <si>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</si>
  <si>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</si>
  <si>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</si>
  <si>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</si>
  <si>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</si>
  <si>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</si>
  <si>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</si>
  <si>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</si>
  <si>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</si>
  <si>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</si>
  <si>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</si>
  <si>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</si>
  <si>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</si>
  <si>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</si>
  <si>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</si>
  <si>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</si>
  <si>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</si>
  <si>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</si>
  <si>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</si>
  <si>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</si>
  <si>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</si>
  <si>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</si>
  <si>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</si>
  <si>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</si>
  <si>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</si>
  <si>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</si>
  <si>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</si>
  <si>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</si>
  <si>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</si>
  <si>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</si>
  <si>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</si>
  <si>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</si>
  <si>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</si>
  <si>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</si>
  <si>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</si>
  <si>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</si>
  <si>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</si>
  <si>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</si>
  <si>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</si>
  <si>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</si>
  <si>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</si>
  <si>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</si>
  <si>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</si>
  <si>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</si>
  <si>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</si>
  <si>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</si>
  <si>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</si>
  <si>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</si>
  <si>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</si>
  <si>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</si>
  <si>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</si>
  <si>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</si>
  <si>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</si>
  <si>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</si>
  <si>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</si>
  <si>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</si>
  <si>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</si>
  <si>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</si>
  <si>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</si>
  <si>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</si>
  <si>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</si>
  <si>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</si>
  <si>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</si>
  <si>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</si>
  <si>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</si>
  <si>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</si>
  <si>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</si>
  <si>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</si>
  <si>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</si>
  <si>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</si>
  <si>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</si>
  <si>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</si>
  <si>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</si>
  <si>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</si>
  <si>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</si>
  <si>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</si>
  <si>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</si>
  <si>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</si>
  <si>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</si>
  <si>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</si>
  <si>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</si>
  <si>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</si>
  <si>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</si>
  <si>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</si>
  <si>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</si>
  <si>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</si>
  <si>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</si>
  <si>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</si>
  <si>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</si>
  <si>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</si>
  <si>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</si>
  <si>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</si>
  <si>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</si>
  <si>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</si>
  <si>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</si>
  <si>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</si>
  <si>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</si>
  <si>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</si>
  <si>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</si>
  <si>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</si>
  <si>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</si>
  <si>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</si>
  <si>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</si>
  <si>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</si>
  <si>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</si>
  <si>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</si>
  <si>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</si>
  <si>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</si>
  <si>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</si>
  <si>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</si>
  <si>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</si>
  <si>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</si>
  <si>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</si>
  <si>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</si>
  <si>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</si>
  <si>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</si>
  <si>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</si>
  <si>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</si>
  <si>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</si>
  <si>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</si>
  <si>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</si>
  <si>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</si>
  <si>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</si>
  <si>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</si>
  <si>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</si>
  <si>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</si>
  <si>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</si>
  <si>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</si>
  <si>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</si>
  <si>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</si>
  <si>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</si>
  <si>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</si>
  <si>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</si>
  <si>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</si>
  <si>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</si>
  <si>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</si>
  <si>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</si>
  <si>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</si>
  <si>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</si>
  <si>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</si>
  <si>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</si>
  <si>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</si>
  <si>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</si>
  <si>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</si>
  <si>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</si>
  <si>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</si>
  <si>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</si>
  <si>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</si>
  <si>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</si>
  <si>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</si>
  <si>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</si>
  <si>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</si>
  <si>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</si>
  <si>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</si>
  <si>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</si>
  <si>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</si>
  <si>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</si>
  <si>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</si>
  <si>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</si>
  <si>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</si>
  <si>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</si>
  <si>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</si>
  <si>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</si>
  <si>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</si>
  <si>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</si>
  <si>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</si>
  <si>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</si>
  <si>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</si>
  <si>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</si>
  <si>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</si>
  <si>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</si>
  <si>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</si>
  <si>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</si>
  <si>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</si>
  <si>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</si>
  <si>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</si>
  <si>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</si>
  <si>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</si>
  <si>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</si>
  <si>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</si>
  <si>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</si>
  <si>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</si>
  <si>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</si>
  <si>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</si>
  <si>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</si>
  <si>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</si>
  <si>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</si>
  <si>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</si>
  <si>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</si>
  <si>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</si>
  <si>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</si>
  <si>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</si>
  <si>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</si>
  <si>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</si>
  <si>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</si>
  <si>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</si>
  <si>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</si>
  <si>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</si>
  <si>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</si>
  <si>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</si>
  <si>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</si>
  <si>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</si>
  <si>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</si>
  <si>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</si>
  <si>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</si>
  <si>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</si>
  <si>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</si>
  <si>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</si>
  <si>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</si>
  <si>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</si>
  <si>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</si>
  <si>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</si>
  <si>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</si>
  <si>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</si>
  <si>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</si>
  <si>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</si>
  <si>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</si>
  <si>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</si>
  <si>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</si>
  <si>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</si>
  <si>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</si>
  <si>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</si>
  <si>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</si>
  <si>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</si>
  <si>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</si>
  <si>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</si>
  <si>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</si>
  <si>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</si>
  <si>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</si>
  <si>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</si>
  <si>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</si>
  <si>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</si>
  <si>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</si>
  <si>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</si>
  <si>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</si>
  <si>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</si>
  <si>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</si>
  <si>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</si>
  <si>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</si>
  <si>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</si>
  <si>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</si>
  <si>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</si>
  <si>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</si>
  <si>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</si>
  <si>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</si>
  <si>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</si>
  <si>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</si>
  <si>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</si>
  <si>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</si>
  <si>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</si>
  <si>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</si>
  <si>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</si>
  <si>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</si>
  <si>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</si>
  <si>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</si>
  <si>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</si>
  <si>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</si>
  <si>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</si>
  <si>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</si>
  <si>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</si>
  <si>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</si>
  <si>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</si>
  <si>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</si>
  <si>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</si>
  <si>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</si>
  <si>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</si>
  <si>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</si>
  <si>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</si>
  <si>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</si>
  <si>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</si>
  <si>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</si>
  <si>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</si>
  <si>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</si>
  <si>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</si>
  <si>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</si>
  <si>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</si>
  <si>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</si>
  <si>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</si>
  <si>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</si>
  <si>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</si>
  <si>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</si>
  <si>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</si>
  <si>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</si>
  <si>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</si>
  <si>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</si>
  <si>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</si>
  <si>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</si>
  <si>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</si>
  <si>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</si>
  <si>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</si>
  <si>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</si>
  <si>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</si>
  <si>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</si>
  <si>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</si>
  <si>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</si>
  <si>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</si>
  <si>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</si>
  <si>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</si>
  <si>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</si>
  <si>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</si>
  <si>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</si>
  <si>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</si>
  <si>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</si>
  <si>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</si>
  <si>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</si>
  <si>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</si>
  <si>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</si>
  <si>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</si>
  <si>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</si>
  <si>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</si>
  <si>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</si>
  <si>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</si>
  <si>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</si>
  <si>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</si>
  <si>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</si>
  <si>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</si>
  <si>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</si>
  <si>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</si>
  <si>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</si>
  <si>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</si>
  <si>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</si>
  <si>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</si>
  <si>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</si>
  <si>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</si>
  <si>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</si>
  <si>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</si>
  <si>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</si>
  <si>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</si>
  <si>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</si>
  <si>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</si>
  <si>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</si>
  <si>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</si>
  <si>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</si>
  <si>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</si>
  <si>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</si>
  <si>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</si>
  <si>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</si>
  <si>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</si>
  <si>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</si>
  <si>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</si>
  <si>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</si>
  <si>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</si>
  <si>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</si>
  <si>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</si>
  <si>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</si>
  <si>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</si>
  <si>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</si>
  <si>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</si>
  <si>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</si>
  <si>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</si>
  <si>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</si>
  <si>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</si>
  <si>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</si>
  <si>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</si>
  <si>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</si>
  <si>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</si>
  <si>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</si>
  <si>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</si>
  <si>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</si>
  <si>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</si>
  <si>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</si>
  <si>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</si>
  <si>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</si>
  <si>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</si>
  <si>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</si>
  <si>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</si>
  <si>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</si>
  <si>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</si>
  <si>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</si>
  <si>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</si>
  <si>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</si>
  <si>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</si>
  <si>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</si>
  <si>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</si>
  <si>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</si>
  <si>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</si>
  <si>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</si>
  <si>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</si>
  <si>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</si>
  <si>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</si>
  <si>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</si>
  <si>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</si>
  <si>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</si>
  <si>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</si>
  <si>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</si>
  <si>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</si>
  <si>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</si>
  <si>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</si>
  <si>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</si>
  <si>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</si>
  <si>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</si>
  <si>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</si>
  <si>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</si>
  <si>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</si>
  <si>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</si>
  <si>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</si>
  <si>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</si>
  <si>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</si>
  <si>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</si>
  <si>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</si>
  <si>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</si>
  <si>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</si>
  <si>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</si>
  <si>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</si>
  <si>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</si>
  <si>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</si>
  <si>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</si>
  <si>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</si>
  <si>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</si>
  <si>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</si>
  <si>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</si>
  <si>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</si>
  <si>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</si>
  <si>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</si>
  <si>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</si>
  <si>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</si>
  <si>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</si>
  <si>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</si>
  <si>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</si>
  <si>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</si>
  <si>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</si>
  <si>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</si>
  <si>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</si>
  <si>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</si>
  <si>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</si>
  <si>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</si>
  <si>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</si>
  <si>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</si>
  <si>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</si>
  <si>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</si>
  <si>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</si>
  <si>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</si>
  <si>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</si>
  <si>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</si>
  <si>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</si>
  <si>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</si>
  <si>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</si>
  <si>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</si>
  <si>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</si>
  <si>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</si>
  <si>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</si>
  <si>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</si>
  <si>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</si>
  <si>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</si>
  <si>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</si>
  <si>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</si>
  <si>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</si>
  <si>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</si>
  <si>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</si>
  <si>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</si>
  <si>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</si>
  <si>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</si>
  <si>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</si>
  <si>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</si>
  <si>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</si>
  <si>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</si>
  <si>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</si>
  <si>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</si>
  <si>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</si>
  <si>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</si>
  <si>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</si>
  <si>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</si>
  <si>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</si>
  <si>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</si>
  <si>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</si>
  <si>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</si>
  <si>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</si>
  <si>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</si>
  <si>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</si>
  <si>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</si>
  <si>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</si>
  <si>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</si>
  <si>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</si>
  <si>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</si>
  <si>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</si>
  <si>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</si>
  <si>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</si>
  <si>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</si>
  <si>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</si>
  <si>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</si>
  <si>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</si>
  <si>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</si>
  <si>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</si>
  <si>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</si>
  <si>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</si>
  <si>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</si>
  <si>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</si>
  <si>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</si>
  <si>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</si>
  <si>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</si>
  <si>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</si>
  <si>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</si>
  <si>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</si>
  <si>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</si>
  <si>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</si>
  <si>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</si>
  <si>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</si>
  <si>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</si>
  <si>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</si>
  <si>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</si>
  <si>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</si>
  <si>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</si>
  <si>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</si>
  <si>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</si>
  <si>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</si>
  <si>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</si>
  <si>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</si>
  <si>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</si>
  <si>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</si>
  <si>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</si>
  <si>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</si>
  <si>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</si>
  <si>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</si>
  <si>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</si>
  <si>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</si>
  <si>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</si>
  <si>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</si>
  <si>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</si>
  <si>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</si>
  <si>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</si>
  <si>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</si>
  <si>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</si>
  <si>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</si>
  <si>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</si>
  <si>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</si>
  <si>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</si>
  <si>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</si>
  <si>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</si>
  <si>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</si>
  <si>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</si>
  <si>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</si>
  <si>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</si>
  <si>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</si>
  <si>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</si>
  <si>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</si>
  <si>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</si>
  <si>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</si>
  <si>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</si>
  <si>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</si>
  <si>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</si>
  <si>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</si>
  <si>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</si>
  <si>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</si>
  <si>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</si>
  <si>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</si>
  <si>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</si>
  <si>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</si>
  <si>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</si>
  <si>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</si>
  <si>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</si>
  <si>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</si>
  <si>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</si>
  <si>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</si>
  <si>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</si>
  <si>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</si>
  <si>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</si>
  <si>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</si>
  <si>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</si>
  <si>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</si>
  <si>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</si>
  <si>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</si>
  <si>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</si>
  <si>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</si>
  <si>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</si>
  <si>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</si>
  <si>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</si>
  <si>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</si>
  <si>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</si>
  <si>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</si>
  <si>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</si>
  <si>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</si>
  <si>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</si>
  <si>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</si>
  <si>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</si>
  <si>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</si>
  <si>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</si>
  <si>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</si>
  <si>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</si>
  <si>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</si>
  <si>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</si>
  <si>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</si>
  <si>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</si>
  <si>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</si>
  <si>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</si>
  <si>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</si>
  <si>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</si>
  <si>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</si>
  <si>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</si>
  <si>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</si>
  <si>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</si>
  <si>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</si>
  <si>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</si>
  <si>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</si>
  <si>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</si>
  <si>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</si>
  <si>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</si>
  <si>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</si>
  <si>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</si>
  <si>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</si>
  <si>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</si>
  <si>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</si>
  <si>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</si>
  <si>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</si>
  <si>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</si>
  <si>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</si>
  <si>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</si>
  <si>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</si>
  <si>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</si>
  <si>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</si>
  <si>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</si>
  <si>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</si>
  <si>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</si>
  <si>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</si>
  <si>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</si>
  <si>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</si>
  <si>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</si>
  <si>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</si>
  <si>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</si>
  <si>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</si>
  <si>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</si>
  <si>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</si>
  <si>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</si>
  <si>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</si>
  <si>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</si>
  <si>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</si>
  <si>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</si>
  <si>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</si>
  <si>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</si>
  <si>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</si>
  <si>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</si>
  <si>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</si>
  <si>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</si>
  <si>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</si>
  <si>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</si>
  <si>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</si>
  <si>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</si>
  <si>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</si>
  <si>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</si>
  <si>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</si>
  <si>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</si>
  <si>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</si>
  <si>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</si>
  <si>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</si>
  <si>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</si>
  <si>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</si>
  <si>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</si>
  <si>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</si>
  <si>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</si>
  <si>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</si>
  <si>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</si>
  <si>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</si>
  <si>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</si>
  <si>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</si>
  <si>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</si>
  <si>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</si>
  <si>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</si>
  <si>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</si>
  <si>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</si>
  <si>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</si>
  <si>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</si>
  <si>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</si>
  <si>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</si>
  <si>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</si>
  <si>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</si>
  <si>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</si>
  <si>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</si>
  <si>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</si>
  <si>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</si>
  <si>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</si>
  <si>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</si>
  <si>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</si>
  <si>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</si>
  <si>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</si>
  <si>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</si>
  <si>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</si>
  <si>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</si>
  <si>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</si>
  <si>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</si>
  <si>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</si>
  <si>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</si>
  <si>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</si>
  <si>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</si>
  <si>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</si>
  <si>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</si>
  <si>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</si>
  <si>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</si>
  <si>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</si>
  <si>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</si>
  <si>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</si>
  <si>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</si>
  <si>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</si>
  <si>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</si>
  <si>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</si>
  <si>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</si>
  <si>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</si>
  <si>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</si>
  <si>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</si>
  <si>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</si>
  <si>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</si>
  <si>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</si>
  <si>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</si>
  <si>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</si>
  <si>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</si>
  <si>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</si>
  <si>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</si>
  <si>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</si>
  <si>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</si>
  <si>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</si>
  <si>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</si>
  <si>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</si>
  <si>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</si>
  <si>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</si>
  <si>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</si>
  <si>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</si>
  <si>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</si>
  <si>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</si>
  <si>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</si>
  <si>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</si>
  <si>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</si>
  <si>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</si>
  <si>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</si>
  <si>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</si>
  <si>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</si>
  <si>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</si>
  <si>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</si>
  <si>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</si>
  <si>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</si>
  <si>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</si>
  <si>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</si>
  <si>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</si>
  <si>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</si>
  <si>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</si>
  <si>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</si>
  <si>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</si>
  <si>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</si>
  <si>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</si>
  <si>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</si>
  <si>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</si>
  <si>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</si>
  <si>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</si>
  <si>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</si>
  <si>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</si>
  <si>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</si>
  <si>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</si>
  <si>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</si>
  <si>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</si>
  <si>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</si>
  <si>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</si>
  <si>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</si>
  <si>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</si>
  <si>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</si>
  <si>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</si>
  <si>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</si>
  <si>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</si>
  <si>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</si>
  <si>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</si>
  <si>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</si>
  <si>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</si>
  <si>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</si>
  <si>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</si>
  <si>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</si>
  <si>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</si>
  <si>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</si>
  <si>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</si>
  <si>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</si>
  <si>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</si>
  <si>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</si>
  <si>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</si>
  <si>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</si>
  <si>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</si>
  <si>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</si>
  <si>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</si>
  <si>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</si>
  <si>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</si>
  <si>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</si>
  <si>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</si>
  <si>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</si>
  <si>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</si>
  <si>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</si>
  <si>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</si>
  <si>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</si>
  <si>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</si>
  <si>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</si>
  <si>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</si>
  <si>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</si>
  <si>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</si>
  <si>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</si>
  <si>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</si>
  <si>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</si>
  <si>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</si>
  <si>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</si>
  <si>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</si>
  <si>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</si>
  <si>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</si>
  <si>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</si>
  <si>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</si>
  <si>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</si>
  <si>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</si>
  <si>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</si>
  <si>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</si>
  <si>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</si>
  <si>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</si>
  <si>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</si>
  <si>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</si>
  <si>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</si>
  <si>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</si>
  <si>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</si>
  <si>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</si>
  <si>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</si>
  <si>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</si>
  <si>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</si>
  <si>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</si>
  <si>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</si>
  <si>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</si>
  <si>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</si>
  <si>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</si>
  <si>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</si>
  <si>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</si>
  <si>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</si>
  <si>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</si>
  <si>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</si>
  <si>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</si>
  <si>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</si>
  <si>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</si>
  <si>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</si>
  <si>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</si>
  <si>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</si>
  <si>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</si>
  <si>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</si>
  <si>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</si>
  <si>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</si>
  <si>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</si>
  <si>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</si>
  <si>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</si>
  <si>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</si>
  <si>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</si>
  <si>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</si>
  <si>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</si>
  <si>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</si>
  <si>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</si>
  <si>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</si>
  <si>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</si>
  <si>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</si>
  <si>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</si>
  <si>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</si>
  <si>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</si>
  <si>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</si>
  <si>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</si>
  <si>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</si>
  <si>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</si>
  <si>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</si>
  <si>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</si>
  <si>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</si>
  <si>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</si>
  <si>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</si>
  <si>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</si>
  <si>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</si>
  <si>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</si>
  <si>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</si>
  <si>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</si>
  <si>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</si>
  <si>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</si>
  <si>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</si>
  <si>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</si>
  <si>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</si>
  <si>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</si>
  <si>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</si>
  <si>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</si>
  <si>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</si>
  <si>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</si>
  <si>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</si>
  <si>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</si>
  <si>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</si>
  <si>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</si>
  <si>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</si>
  <si>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</si>
  <si>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</si>
  <si>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</si>
  <si>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</si>
  <si>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</si>
  <si>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</si>
  <si>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</si>
  <si>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</si>
  <si>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</si>
  <si>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</si>
  <si>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</si>
  <si>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</si>
  <si>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</si>
  <si>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</si>
  <si>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</si>
  <si>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</si>
  <si>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</si>
  <si>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</si>
  <si>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</si>
  <si>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</si>
  <si>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</si>
  <si>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</si>
  <si>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</si>
  <si>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</si>
  <si>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</si>
  <si>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</si>
  <si>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</si>
  <si>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</si>
  <si>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</si>
  <si>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</si>
  <si>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</si>
  <si>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</si>
  <si>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</si>
  <si>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</si>
  <si>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</si>
  <si>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</si>
  <si>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</si>
  <si>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</si>
  <si>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</si>
  <si>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</si>
  <si>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</si>
  <si>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</si>
  <si>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</si>
  <si>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</si>
  <si>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</si>
  <si>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</si>
  <si>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</si>
  <si>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</si>
  <si>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</si>
  <si>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</si>
  <si>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</si>
  <si>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</si>
  <si>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</si>
  <si>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</si>
  <si>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</si>
  <si>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</si>
  <si>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</si>
  <si>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</si>
  <si>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</si>
  <si>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</si>
  <si>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</si>
  <si>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</si>
  <si>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</si>
  <si>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</si>
  <si>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</si>
  <si>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</si>
  <si>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</si>
  <si>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</si>
  <si>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</si>
  <si>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</si>
  <si>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</si>
  <si>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</si>
  <si>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</si>
  <si>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</si>
  <si>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</si>
  <si>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</si>
  <si>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</si>
  <si>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</si>
  <si>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</si>
  <si>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</si>
  <si>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</si>
  <si>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</si>
  <si>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</si>
  <si>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</si>
  <si>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</si>
  <si>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</si>
  <si>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</si>
  <si>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</si>
  <si>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</si>
  <si>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</si>
  <si>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</si>
  <si>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</si>
  <si>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</si>
  <si>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</si>
  <si>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</si>
  <si>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</si>
  <si>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</si>
  <si>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</si>
  <si>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</si>
  <si>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</si>
  <si>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</si>
  <si>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</si>
  <si>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</si>
  <si>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</si>
  <si>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</si>
  <si>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</si>
  <si>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</si>
  <si>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</si>
  <si>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</si>
  <si>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</si>
  <si>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</si>
  <si>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</si>
  <si>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</si>
  <si>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</si>
  <si>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</si>
  <si>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</si>
  <si>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</si>
  <si>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</si>
  <si>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</si>
  <si>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</si>
  <si>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</si>
  <si>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</si>
  <si>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</si>
  <si>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</si>
  <si>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</si>
  <si>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</si>
  <si>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</si>
  <si>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</si>
  <si>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</si>
  <si>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</si>
  <si>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</si>
  <si>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</si>
  <si>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</si>
  <si>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</si>
  <si>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</si>
  <si>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</si>
  <si>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</si>
  <si>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</si>
  <si>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</si>
  <si>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</si>
  <si>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</si>
  <si>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</si>
  <si>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</si>
  <si>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</si>
  <si>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</si>
  <si>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</si>
  <si>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</si>
  <si>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</si>
  <si>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</si>
  <si>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</si>
  <si>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</si>
  <si>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</si>
  <si>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</si>
  <si>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</si>
  <si>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</si>
  <si>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</si>
  <si>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</si>
  <si>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</si>
  <si>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</si>
  <si>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</si>
  <si>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</si>
  <si>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</si>
  <si>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</si>
  <si>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</si>
  <si>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</si>
  <si>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</si>
  <si>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</si>
  <si>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</si>
  <si>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</si>
  <si>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</si>
  <si>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</si>
  <si>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</si>
  <si>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</si>
  <si>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</si>
  <si>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</si>
  <si>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</si>
  <si>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</si>
  <si>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</si>
  <si>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</si>
  <si>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</si>
  <si>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</si>
  <si>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</si>
  <si>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</si>
  <si>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</si>
  <si>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</si>
  <si>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</si>
  <si>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</si>
  <si>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</si>
  <si>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</si>
  <si>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</si>
  <si>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</si>
  <si>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</si>
  <si>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</si>
  <si>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</si>
  <si>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</si>
  <si>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</si>
  <si>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</si>
  <si>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</si>
  <si>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</si>
  <si>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</si>
  <si>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</si>
  <si>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</si>
  <si>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</si>
  <si>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</si>
  <si>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</si>
  <si>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</si>
  <si>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</si>
  <si>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</si>
  <si>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</si>
  <si>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</si>
  <si>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</si>
  <si>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</si>
  <si>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</si>
  <si>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</si>
  <si>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</si>
  <si>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</si>
  <si>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</si>
  <si>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</si>
  <si>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</si>
  <si>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</si>
  <si>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</si>
  <si>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</si>
  <si>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</si>
  <si>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</si>
  <si>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</si>
  <si>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</si>
  <si>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</si>
  <si>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</si>
  <si>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</si>
  <si>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</si>
  <si>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</si>
  <si>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</si>
  <si>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</si>
  <si>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</si>
  <si>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</si>
  <si>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</si>
  <si>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</si>
  <si>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</si>
  <si>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</si>
  <si>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</si>
  <si>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</si>
  <si>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</si>
  <si>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</si>
  <si>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</si>
  <si>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</si>
  <si>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</si>
  <si>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</si>
  <si>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</si>
  <si>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</si>
  <si>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</si>
  <si>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</si>
  <si>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</si>
  <si>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</si>
  <si>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</si>
  <si>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</si>
  <si>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</si>
  <si>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</si>
  <si>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</si>
  <si>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</si>
  <si>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</si>
  <si>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</si>
  <si>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</si>
  <si>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</si>
  <si>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</si>
  <si>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</si>
  <si>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</si>
  <si>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</si>
  <si>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</si>
  <si>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</si>
  <si>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</si>
  <si>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</si>
  <si>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</si>
  <si>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</si>
  <si>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</si>
  <si>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</si>
  <si>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</si>
  <si>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</si>
  <si>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</si>
  <si>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</si>
  <si>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</si>
  <si>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</si>
  <si>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</si>
  <si>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</si>
  <si>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</si>
  <si>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</si>
  <si>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</si>
  <si>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</si>
  <si>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</si>
  <si>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</si>
  <si>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</si>
  <si>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</si>
  <si>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</si>
  <si>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</si>
  <si>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</si>
  <si>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</si>
  <si>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</si>
  <si>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</si>
  <si>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</si>
  <si>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</si>
  <si>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</si>
  <si>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</si>
  <si>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</si>
  <si>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</si>
  <si>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</si>
  <si>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</si>
  <si>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</si>
  <si>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</si>
  <si>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</si>
  <si>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</si>
  <si>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</si>
  <si>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</si>
  <si>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</si>
  <si>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</si>
  <si>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</si>
  <si>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</si>
  <si>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</si>
  <si>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</si>
  <si>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</si>
  <si>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</si>
  <si>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</si>
  <si>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</si>
  <si>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</si>
  <si>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</si>
  <si>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</si>
  <si>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</si>
  <si>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</si>
  <si>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</si>
  <si>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</si>
  <si>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</si>
  <si>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</si>
  <si>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</si>
  <si>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</si>
  <si>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</si>
  <si>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</si>
  <si>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</si>
  <si>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</si>
  <si>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</si>
  <si>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</si>
  <si>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</si>
  <si>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</si>
  <si>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</si>
  <si>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</si>
  <si>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</si>
  <si>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</si>
  <si>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</si>
  <si>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</si>
  <si>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</si>
  <si>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</si>
  <si>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</si>
  <si>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</si>
  <si>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</si>
  <si>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</si>
  <si>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</si>
  <si>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</si>
  <si>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</si>
  <si>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</si>
  <si>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</si>
  <si>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</si>
  <si>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</si>
  <si>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</si>
  <si>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</si>
  <si>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</si>
  <si>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</si>
  <si>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</si>
  <si>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</si>
  <si>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</si>
  <si>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</si>
  <si>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</si>
  <si>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</si>
  <si>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</si>
  <si>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</si>
  <si>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</si>
  <si>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</si>
  <si>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</si>
  <si>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</si>
  <si>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</si>
  <si>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</si>
  <si>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</si>
  <si>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</si>
  <si>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</si>
  <si>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</si>
  <si>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</si>
  <si>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</si>
  <si>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</si>
  <si>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</si>
  <si>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</si>
  <si>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</si>
  <si>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</si>
  <si>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</si>
  <si>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</si>
  <si>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</si>
  <si>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</si>
  <si>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</si>
  <si>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</si>
  <si>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</si>
  <si>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</si>
  <si>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</si>
  <si>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</si>
  <si>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</si>
  <si>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</si>
  <si>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</si>
  <si>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</si>
  <si>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</si>
  <si>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</si>
  <si>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</si>
  <si>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</si>
  <si>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</si>
  <si>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</si>
  <si>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</si>
  <si>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</si>
  <si>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</si>
  <si>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</si>
  <si>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</si>
  <si>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</si>
  <si>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</si>
  <si>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</si>
  <si>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</si>
  <si>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</si>
  <si>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</si>
  <si>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</si>
  <si>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</si>
  <si>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</si>
  <si>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</si>
  <si>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</si>
  <si>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</si>
  <si>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</si>
  <si>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</si>
  <si>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</si>
  <si>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</si>
  <si>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</si>
  <si>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</si>
  <si>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</si>
  <si>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</si>
  <si>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</si>
  <si>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</si>
  <si>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</si>
  <si>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</si>
  <si>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</si>
  <si>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</si>
  <si>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</si>
  <si>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</si>
  <si>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</si>
  <si>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</si>
  <si>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</si>
  <si>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</si>
  <si>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</si>
  <si>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</si>
  <si>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</si>
  <si>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</si>
  <si>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</si>
  <si>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</si>
  <si>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</si>
  <si>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</si>
  <si>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</si>
  <si>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</si>
  <si>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</si>
  <si>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</si>
  <si>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</si>
  <si>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</si>
  <si>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</si>
  <si>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</si>
  <si>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</si>
  <si>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</si>
  <si>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</si>
  <si>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</si>
  <si>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</si>
  <si>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</si>
  <si>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</si>
  <si>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</si>
  <si>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</si>
  <si>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</si>
  <si>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</si>
  <si>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</si>
  <si>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</si>
  <si>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</si>
  <si>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</si>
  <si>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</si>
  <si>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</si>
  <si>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</si>
  <si>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</si>
  <si>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</si>
  <si>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</si>
  <si>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</si>
  <si>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</si>
  <si>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</si>
  <si>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</si>
  <si>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</si>
  <si>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</si>
  <si>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</si>
  <si>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</si>
  <si>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</si>
  <si>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</si>
  <si>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</si>
  <si>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</si>
  <si>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</si>
  <si>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</si>
  <si>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</si>
  <si>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</si>
  <si>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</si>
  <si>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</si>
  <si>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</si>
  <si>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</si>
  <si>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</si>
  <si>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</si>
  <si>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</si>
  <si>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</si>
  <si>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</si>
  <si>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</si>
  <si>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</si>
  <si>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</si>
  <si>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</si>
  <si>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</si>
  <si>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</si>
  <si>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</si>
  <si>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</si>
  <si>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</si>
  <si>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</si>
  <si>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</si>
  <si>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</si>
  <si>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</si>
  <si>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</si>
  <si>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</si>
  <si>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</si>
  <si>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</si>
  <si>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</si>
  <si>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</si>
  <si>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</si>
  <si>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</si>
  <si>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</si>
  <si>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</si>
  <si>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</si>
  <si>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</si>
  <si>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</si>
  <si>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</si>
  <si>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</si>
  <si>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</si>
  <si>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</si>
  <si>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</si>
  <si>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</si>
  <si>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</si>
  <si>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</si>
  <si>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</si>
  <si>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</si>
  <si>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</si>
  <si>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</si>
  <si>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</si>
  <si>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</si>
  <si>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</si>
  <si>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</si>
  <si>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</si>
  <si>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</si>
  <si>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</si>
  <si>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</si>
  <si>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</si>
  <si>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</si>
  <si>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</si>
  <si>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</si>
  <si>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</si>
  <si>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</si>
  <si>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</si>
  <si>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</si>
  <si>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</si>
  <si>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</si>
  <si>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</si>
  <si>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</si>
  <si>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</si>
  <si>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</si>
  <si>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</si>
  <si>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</si>
  <si>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</si>
  <si>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</si>
  <si>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</si>
  <si>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</si>
  <si>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</si>
  <si>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</si>
  <si>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</si>
  <si>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</si>
  <si>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</si>
  <si>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</si>
  <si>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</si>
  <si>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</si>
  <si>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</si>
  <si>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</si>
  <si>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</si>
  <si>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</si>
  <si>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</si>
  <si>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</si>
  <si>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</si>
  <si>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</si>
  <si>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</si>
  <si>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</si>
  <si>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</si>
  <si>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</si>
  <si>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</si>
  <si>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</si>
  <si>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</si>
  <si>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</si>
  <si>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</si>
  <si>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</si>
  <si>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</si>
  <si>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</si>
  <si>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</si>
  <si>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</si>
  <si>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</si>
  <si>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</si>
  <si>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</si>
  <si>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</si>
  <si>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</si>
  <si>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</si>
  <si>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</si>
  <si>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</si>
  <si>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</si>
  <si>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</si>
  <si>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</si>
  <si>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</si>
  <si>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</si>
  <si>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</si>
  <si>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</si>
  <si>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</si>
  <si>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</si>
  <si>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</si>
  <si>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</si>
  <si>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</si>
  <si>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</si>
  <si>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</si>
  <si>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</si>
  <si>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</si>
  <si>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</si>
  <si>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</si>
  <si>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</si>
  <si>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</si>
  <si>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</si>
  <si>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</si>
  <si>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</si>
  <si>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</si>
  <si>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</si>
  <si>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</si>
  <si>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</si>
  <si>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</si>
  <si>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</si>
  <si>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</si>
  <si>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</si>
  <si>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</si>
  <si>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</si>
  <si>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</si>
  <si>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</si>
  <si>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</si>
  <si>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</si>
  <si>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</si>
  <si>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</si>
  <si>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</si>
  <si>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</si>
  <si>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</si>
  <si>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</si>
  <si>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</si>
  <si>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</si>
  <si>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</si>
  <si>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</si>
  <si>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</si>
  <si>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</si>
  <si>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</si>
  <si>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</si>
  <si>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</si>
  <si>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</si>
  <si>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</si>
  <si>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</si>
  <si>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</si>
  <si>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</si>
  <si>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</si>
  <si>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</si>
  <si>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</si>
  <si>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</si>
  <si>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</si>
  <si>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</si>
  <si>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</si>
  <si>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</si>
  <si>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</si>
  <si>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</si>
  <si>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</si>
  <si>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</si>
  <si>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</si>
  <si>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</si>
  <si>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</si>
  <si>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</si>
  <si>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</si>
  <si>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</si>
  <si>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</si>
  <si>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</si>
  <si>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</si>
  <si>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</si>
  <si>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</si>
  <si>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</si>
  <si>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</si>
  <si>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</si>
  <si>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</si>
  <si>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</si>
  <si>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</si>
  <si>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</si>
  <si>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</si>
  <si>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</si>
  <si>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</si>
  <si>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</si>
  <si>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</si>
  <si>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</si>
  <si>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</si>
  <si>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</si>
  <si>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</si>
  <si>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</si>
  <si>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</si>
  <si>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</si>
  <si>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</si>
  <si>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</si>
  <si>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</si>
  <si>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</si>
  <si>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</si>
  <si>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</si>
  <si>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</si>
  <si>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</si>
  <si>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</si>
  <si>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</si>
  <si>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</si>
  <si>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</si>
  <si>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</si>
  <si>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</si>
  <si>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</si>
  <si>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</si>
  <si>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</si>
  <si>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</si>
  <si>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</si>
  <si>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</si>
  <si>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</si>
  <si>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</si>
  <si>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</si>
  <si>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</si>
  <si>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</si>
  <si>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</si>
  <si>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</si>
  <si>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</si>
  <si>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</si>
  <si>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</si>
  <si>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</si>
  <si>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</si>
  <si>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</si>
  <si>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</si>
  <si>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</si>
  <si>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</si>
  <si>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</si>
  <si>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</si>
  <si>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</si>
  <si>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</si>
  <si>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</si>
  <si>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</si>
  <si>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</si>
  <si>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</si>
  <si>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</si>
  <si>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</si>
  <si>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</si>
  <si>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</si>
  <si>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</si>
  <si>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</si>
  <si>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</si>
  <si>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</si>
  <si>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</si>
  <si>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</si>
  <si>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</si>
  <si>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</si>
  <si>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</si>
  <si>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</si>
  <si>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</si>
  <si>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</si>
  <si>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</si>
  <si>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</si>
  <si>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</si>
  <si>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</si>
  <si>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</si>
  <si>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</si>
  <si>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</si>
  <si>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</si>
  <si>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</si>
  <si>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</si>
  <si>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</si>
  <si>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</si>
  <si>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</si>
  <si>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</si>
  <si>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</si>
  <si>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</si>
  <si>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</si>
  <si>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</si>
  <si>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</si>
  <si>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</si>
  <si>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</si>
  <si>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</si>
  <si>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</si>
  <si>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</si>
  <si>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</si>
  <si>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</si>
  <si>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</si>
  <si>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</si>
  <si>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</si>
  <si>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</si>
  <si>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</si>
  <si>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</si>
  <si>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</si>
  <si>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</si>
  <si>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</si>
  <si>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</si>
  <si>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</si>
  <si>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</si>
  <si>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</si>
  <si>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</si>
  <si>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</si>
  <si>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</si>
  <si>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</si>
  <si>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</si>
  <si>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</si>
  <si>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</si>
  <si>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</si>
  <si>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</si>
  <si>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</si>
  <si>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</si>
  <si>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</si>
  <si>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</si>
  <si>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</si>
  <si>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</si>
  <si>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</si>
  <si>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</si>
  <si>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</si>
  <si>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</si>
  <si>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</si>
  <si>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</si>
  <si>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</si>
  <si>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</si>
  <si>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</si>
  <si>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</si>
  <si>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</si>
  <si>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</si>
  <si>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</si>
  <si>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</si>
  <si>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</si>
  <si>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</si>
  <si>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</si>
  <si>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</si>
  <si>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</si>
  <si>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</si>
  <si>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</si>
  <si>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</si>
  <si>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</si>
  <si>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</si>
  <si>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</si>
  <si>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</si>
  <si>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</si>
  <si>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</si>
  <si>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</si>
  <si>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</si>
  <si>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</si>
  <si>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</si>
  <si>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</si>
  <si>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</si>
  <si>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</si>
  <si>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</si>
  <si>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</si>
  <si>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</si>
  <si>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</si>
  <si>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</si>
  <si>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</si>
  <si>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</si>
  <si>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</si>
  <si>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</si>
  <si>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</si>
  <si>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</si>
  <si>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</si>
  <si>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</si>
  <si>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</si>
  <si>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</si>
  <si>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</si>
  <si>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</si>
  <si>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</si>
  <si>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</si>
  <si>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</si>
  <si>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</si>
  <si>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</si>
  <si>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</si>
  <si>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</si>
  <si>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</si>
  <si>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</si>
  <si>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</si>
  <si>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</si>
  <si>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</si>
  <si>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</si>
  <si>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</si>
  <si>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</si>
  <si>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</si>
  <si>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</si>
  <si>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</si>
  <si>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</si>
  <si>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</si>
  <si>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</si>
  <si>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</si>
  <si>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</si>
  <si>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</si>
  <si>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</si>
  <si>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</si>
  <si>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</si>
  <si>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</si>
  <si>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</si>
  <si>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</si>
  <si>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</si>
  <si>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</si>
  <si>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</si>
  <si>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</si>
  <si>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</si>
  <si>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</si>
  <si>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</si>
  <si>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</si>
  <si>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</si>
  <si>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</si>
  <si>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</si>
  <si>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</si>
  <si>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</si>
  <si>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</si>
  <si>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</si>
  <si>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</si>
  <si>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</si>
  <si>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</si>
  <si>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</si>
  <si>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</si>
  <si>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</si>
  <si>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</si>
  <si>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</si>
  <si>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</si>
  <si>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</si>
  <si>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</si>
  <si>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</si>
  <si>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</si>
  <si>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</si>
  <si>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</si>
  <si>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</si>
  <si>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</si>
  <si>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</si>
  <si>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</si>
  <si>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</si>
  <si>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</si>
  <si>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</si>
  <si>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</si>
  <si>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</si>
  <si>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</si>
  <si>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</si>
  <si>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</si>
  <si>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</si>
  <si>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</si>
  <si>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</si>
  <si>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</si>
  <si>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</si>
  <si>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</si>
  <si>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</si>
  <si>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</si>
  <si>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</si>
  <si>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</si>
  <si>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</si>
  <si>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</si>
  <si>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</si>
  <si>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</si>
  <si>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</si>
  <si>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</si>
  <si>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</si>
  <si>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</si>
  <si>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</si>
  <si>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</si>
  <si>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</si>
  <si>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</si>
  <si>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</si>
  <si>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</si>
  <si>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</si>
  <si>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</si>
  <si>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</si>
  <si>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</si>
  <si>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</si>
  <si>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</si>
  <si>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</si>
  <si>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</si>
  <si>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</si>
  <si>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</si>
  <si>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</si>
  <si>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</si>
  <si>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</si>
  <si>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</si>
  <si>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</si>
  <si>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</si>
  <si>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</si>
  <si>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</si>
  <si>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</si>
  <si>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</si>
  <si>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</si>
  <si>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</si>
  <si>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</si>
  <si>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</si>
  <si>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</si>
  <si>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</si>
  <si>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</si>
  <si>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</si>
  <si>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</si>
  <si>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</si>
  <si>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</si>
  <si>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</si>
  <si>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</si>
  <si>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</si>
  <si>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</si>
  <si>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</si>
  <si>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</si>
  <si>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</si>
  <si>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</si>
  <si>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</si>
  <si>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</si>
  <si>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</si>
  <si>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</si>
  <si>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</si>
  <si>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</si>
  <si>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</si>
  <si>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</si>
  <si>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</si>
  <si>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</si>
  <si>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</si>
  <si>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</si>
  <si>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</si>
  <si>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</si>
  <si>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</si>
  <si>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</si>
  <si>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</si>
  <si>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</si>
  <si>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</si>
  <si>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</si>
  <si>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</si>
  <si>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</si>
  <si>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</si>
  <si>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</si>
  <si>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</si>
  <si>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</si>
  <si>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</si>
  <si>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</si>
  <si>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</si>
  <si>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</si>
  <si>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</si>
  <si>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</si>
  <si>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</si>
  <si>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</si>
  <si>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</si>
  <si>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</si>
  <si>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</si>
  <si>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</si>
  <si>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</si>
  <si>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</si>
  <si>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</si>
  <si>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</si>
  <si>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</si>
  <si>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</si>
  <si>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</si>
  <si>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</si>
  <si>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</si>
  <si>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</si>
  <si>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</si>
  <si>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</si>
  <si>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</si>
  <si>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</si>
  <si>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</si>
  <si>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</si>
  <si>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</si>
  <si>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</si>
  <si>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</si>
  <si>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</si>
  <si>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</si>
  <si>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</si>
  <si>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</si>
  <si>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</si>
  <si>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</si>
  <si>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</si>
  <si>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</si>
  <si>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</si>
  <si>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</si>
  <si>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</si>
  <si>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</si>
  <si>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</si>
  <si>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</si>
  <si>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</si>
  <si>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</si>
  <si>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</si>
  <si>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</si>
  <si>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</si>
  <si>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</si>
  <si>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</si>
  <si>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</si>
  <si>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</si>
  <si>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</si>
  <si>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</si>
  <si>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</si>
  <si>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</si>
  <si>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</si>
  <si>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</si>
  <si>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</si>
  <si>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</si>
  <si>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</si>
  <si>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</si>
  <si>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</si>
  <si>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</si>
  <si>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</si>
  <si>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</si>
  <si>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</si>
  <si>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</si>
  <si>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</si>
  <si>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</si>
  <si>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</si>
  <si>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</si>
  <si>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</si>
  <si>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</si>
  <si>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</si>
  <si>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</si>
  <si>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</si>
  <si>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</si>
  <si>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</si>
  <si>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</si>
  <si>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</si>
  <si>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</si>
  <si>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</si>
  <si>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</si>
  <si>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</si>
  <si>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</si>
  <si>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</si>
  <si>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</si>
  <si>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</si>
  <si>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</si>
  <si>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</si>
  <si>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</si>
  <si>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</si>
  <si>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</si>
  <si>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</si>
  <si>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</si>
  <si>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</si>
  <si>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</si>
  <si>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</si>
  <si>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</si>
  <si>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</si>
  <si>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</si>
  <si>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</si>
  <si>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</si>
  <si>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</si>
  <si>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</si>
  <si>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</si>
  <si>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</si>
  <si>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</si>
  <si>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</si>
  <si>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</si>
  <si>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</si>
  <si>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</si>
  <si>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</si>
  <si>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</si>
  <si>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</si>
  <si>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</si>
  <si>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</si>
  <si>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</si>
  <si>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</si>
  <si>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</si>
  <si>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</si>
  <si>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</si>
  <si>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</si>
  <si>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</si>
  <si>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</si>
  <si>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</si>
  <si>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</si>
  <si>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</si>
  <si>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</si>
  <si>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</si>
  <si>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</si>
  <si>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</si>
  <si>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</si>
  <si>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</si>
  <si>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</si>
  <si>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</si>
  <si>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</si>
  <si>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</si>
  <si>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</si>
  <si>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</si>
  <si>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</si>
  <si>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</si>
  <si>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</si>
  <si>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</si>
  <si>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</si>
  <si>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</si>
  <si>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</si>
  <si>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</si>
  <si>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</si>
  <si>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</si>
  <si>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</si>
  <si>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</si>
  <si>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</si>
  <si>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</si>
  <si>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</si>
  <si>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</si>
  <si>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</si>
  <si>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</si>
  <si>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</si>
  <si>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</si>
  <si>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</si>
  <si>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</si>
  <si>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</si>
  <si>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</si>
  <si>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</si>
  <si>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</si>
  <si>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</si>
  <si>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</si>
  <si>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</si>
  <si>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</si>
  <si>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</si>
  <si>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</si>
  <si>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</si>
  <si>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</si>
  <si>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</si>
  <si>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</si>
  <si>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</si>
  <si>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</si>
  <si>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</si>
  <si>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</si>
  <si>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</si>
  <si>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</si>
  <si>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</si>
  <si>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</si>
  <si>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</si>
  <si>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</si>
  <si>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</si>
  <si>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</si>
  <si>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</si>
  <si>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</si>
  <si>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</si>
  <si>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</si>
  <si>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</si>
  <si>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</si>
  <si>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</si>
  <si>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</si>
  <si>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</si>
  <si>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</si>
  <si>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</si>
  <si>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</si>
  <si>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</si>
  <si>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</si>
  <si>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</si>
  <si>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</si>
  <si>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</si>
  <si>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</si>
  <si>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</si>
  <si>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</si>
  <si>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</si>
  <si>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</si>
  <si>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</si>
  <si>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</si>
  <si>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</si>
  <si>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</si>
  <si>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</si>
  <si>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</si>
  <si>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</si>
  <si>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</si>
  <si>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</si>
  <si>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</si>
  <si>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</si>
  <si>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</si>
  <si>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</si>
  <si>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</si>
  <si>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</si>
  <si>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</si>
  <si>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</si>
  <si>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</si>
  <si>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</si>
  <si>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</si>
  <si>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</si>
  <si>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</si>
  <si>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</si>
  <si>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</si>
  <si>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</si>
  <si>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</si>
  <si>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</si>
  <si>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</si>
  <si>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</si>
  <si>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</si>
  <si>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</si>
  <si>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</si>
  <si>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</si>
  <si>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</si>
  <si>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</si>
  <si>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</si>
  <si>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</si>
  <si>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</si>
  <si>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</si>
  <si>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</si>
  <si>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</si>
  <si>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</si>
  <si>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</si>
  <si>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</si>
  <si>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</si>
  <si>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</si>
  <si>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</si>
  <si>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</si>
  <si>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</si>
  <si>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</si>
  <si>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</si>
  <si>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</si>
  <si>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</si>
  <si>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</si>
  <si>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</si>
  <si>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</si>
  <si>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</si>
  <si>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</si>
  <si>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</si>
  <si>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</si>
  <si>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</si>
  <si>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</si>
  <si>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</si>
  <si>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</si>
  <si>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</si>
  <si>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</si>
  <si>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</si>
  <si>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</si>
  <si>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</si>
  <si>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</si>
  <si>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</si>
  <si>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</si>
  <si>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</si>
  <si>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</si>
  <si>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</si>
  <si>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</si>
  <si>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</si>
  <si>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</si>
  <si>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</si>
  <si>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</si>
  <si>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</si>
  <si>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</si>
  <si>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</si>
  <si>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</si>
  <si>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</si>
  <si>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</si>
  <si>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</si>
  <si>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</si>
  <si>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</si>
  <si>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</si>
  <si>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</si>
  <si>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</si>
  <si>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</si>
  <si>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</si>
  <si>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</si>
  <si>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</si>
  <si>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</si>
  <si>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</si>
  <si>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</si>
  <si>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</si>
  <si>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</si>
  <si>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</si>
  <si>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</si>
  <si>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</si>
  <si>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</si>
  <si>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</si>
  <si>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</si>
  <si>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</si>
  <si>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</si>
  <si>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</si>
  <si>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</si>
  <si>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</si>
  <si>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</si>
  <si>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</si>
  <si>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</si>
  <si>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</si>
  <si>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</si>
  <si>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</si>
  <si>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</si>
  <si>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</si>
  <si>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</si>
  <si>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</si>
  <si>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</si>
  <si>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</si>
  <si>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</si>
  <si>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</si>
  <si>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</si>
  <si>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</si>
  <si>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</si>
  <si>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</si>
  <si>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</si>
  <si>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</si>
  <si>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</si>
  <si>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</si>
  <si>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</si>
  <si>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</si>
  <si>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</si>
  <si>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</si>
  <si>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</si>
  <si>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</si>
  <si>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</si>
  <si>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</si>
  <si>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</si>
  <si>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</si>
  <si>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</si>
  <si>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</si>
  <si>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</si>
  <si>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</si>
  <si>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</si>
  <si>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</si>
  <si>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</si>
  <si>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</si>
  <si>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</si>
  <si>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</si>
  <si>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</si>
  <si>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</si>
  <si>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</si>
  <si>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</si>
  <si>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</si>
  <si>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</si>
  <si>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</si>
  <si>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</si>
  <si>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</si>
  <si>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</si>
  <si>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</si>
  <si>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</si>
  <si>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</si>
  <si>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</si>
  <si>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</si>
  <si>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</si>
  <si>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</si>
  <si>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</si>
  <si>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</si>
  <si>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</si>
  <si>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</si>
  <si>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</si>
  <si>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</si>
  <si>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</si>
  <si>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</si>
  <si>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</si>
  <si>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</si>
  <si>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</si>
  <si>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</si>
  <si>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</si>
  <si>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</si>
  <si>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</si>
  <si>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</si>
  <si>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</si>
  <si>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</si>
  <si>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</si>
  <si>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</si>
  <si>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</si>
  <si>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</si>
  <si>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</si>
  <si>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</si>
  <si>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</si>
  <si>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</si>
  <si>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</si>
  <si>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</si>
  <si>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</si>
  <si>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</si>
  <si>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</si>
  <si>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</si>
  <si>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</si>
  <si>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</si>
  <si>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</si>
  <si>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</si>
  <si>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</si>
  <si>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</si>
  <si>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</si>
  <si>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</si>
  <si>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</si>
  <si>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</si>
  <si>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</si>
  <si>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</si>
  <si>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</si>
  <si>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</si>
  <si>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</si>
  <si>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</si>
  <si>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</si>
  <si>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</si>
  <si>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</si>
  <si>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</si>
  <si>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</si>
  <si>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</si>
  <si>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</si>
  <si>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</si>
  <si>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</si>
  <si>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</si>
  <si>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</si>
  <si>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</si>
  <si>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</si>
  <si>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</si>
  <si>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</si>
  <si>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</si>
  <si>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</si>
  <si>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</si>
  <si>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</si>
  <si>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</si>
  <si>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</si>
  <si>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</si>
  <si>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</si>
  <si>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</si>
  <si>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</si>
  <si>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</si>
  <si>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</si>
  <si>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</si>
  <si>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</si>
  <si>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</si>
  <si>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</si>
  <si>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</si>
  <si>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</si>
  <si>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</si>
  <si>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</si>
  <si>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</si>
  <si>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</si>
  <si>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</si>
  <si>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</si>
  <si>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</si>
  <si>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</si>
  <si>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</si>
  <si>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</si>
  <si>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</si>
  <si>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</si>
  <si>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</si>
  <si>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</si>
  <si>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</si>
  <si>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</si>
  <si>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</si>
  <si>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</si>
  <si>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</si>
  <si>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</si>
  <si>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</si>
  <si>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</si>
  <si>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</si>
  <si>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</si>
  <si>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</si>
  <si>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</si>
  <si>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</si>
  <si>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</si>
  <si>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</si>
  <si>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</si>
  <si>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</si>
  <si>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</si>
  <si>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</si>
  <si>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</si>
  <si>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</si>
  <si>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</si>
  <si>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</si>
  <si>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</si>
  <si>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</si>
  <si>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</si>
  <si>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</si>
  <si>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</si>
  <si>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</si>
  <si>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</si>
  <si>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</si>
  <si>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</si>
  <si>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</si>
  <si>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</si>
  <si>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</si>
  <si>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</si>
  <si>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</si>
  <si>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</si>
  <si>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</si>
  <si>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</si>
  <si>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</si>
  <si>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</si>
  <si>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</si>
  <si>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</si>
  <si>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</si>
  <si>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</si>
  <si>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</si>
  <si>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</si>
  <si>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</si>
  <si>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</si>
  <si>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</si>
  <si>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</si>
  <si>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</si>
  <si>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</si>
  <si>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</si>
  <si>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</si>
  <si>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</si>
  <si>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</si>
  <si>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</si>
  <si>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</si>
  <si>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</si>
  <si>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</si>
  <si>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</si>
  <si>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</si>
  <si>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</si>
  <si>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</si>
  <si>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</si>
  <si>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</si>
  <si>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</si>
  <si>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</si>
  <si>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</si>
  <si>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</si>
  <si>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</si>
  <si>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</si>
  <si>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</si>
  <si>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</si>
  <si>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</si>
  <si>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</si>
  <si>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</si>
  <si>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</si>
  <si>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</si>
  <si>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</si>
  <si>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</si>
  <si>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</si>
  <si>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</si>
  <si>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</si>
  <si>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</si>
  <si>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</si>
  <si>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</si>
  <si>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</si>
  <si>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</si>
  <si>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</si>
  <si>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</si>
  <si>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</si>
  <si>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</si>
  <si>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</si>
  <si>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</si>
  <si>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</si>
  <si>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</si>
  <si>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</si>
  <si>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</si>
  <si>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</si>
  <si>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</si>
  <si>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</si>
  <si>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</si>
  <si>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</si>
  <si>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</si>
  <si>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</si>
  <si>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</si>
  <si>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</si>
  <si>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</si>
  <si>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</si>
  <si>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</si>
  <si>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</si>
  <si>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</si>
  <si>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</si>
  <si>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</si>
  <si>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</si>
  <si>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</si>
  <si>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</si>
  <si>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</si>
  <si>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</si>
  <si>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</si>
  <si>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</si>
  <si>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</si>
  <si>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</si>
  <si>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</si>
  <si>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</si>
  <si>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</si>
  <si>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</si>
  <si>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</si>
  <si>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</si>
  <si>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</si>
  <si>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</si>
  <si>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</si>
  <si>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</si>
  <si>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</si>
  <si>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</si>
  <si>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</si>
  <si>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</si>
  <si>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</si>
  <si>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</si>
  <si>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</si>
  <si>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</si>
  <si>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</si>
  <si>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</si>
  <si>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</si>
  <si>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</si>
  <si>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</si>
  <si>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</si>
  <si>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</si>
  <si>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</si>
  <si>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</si>
  <si>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</si>
  <si>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</si>
  <si>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</si>
  <si>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</si>
  <si>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</si>
  <si>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</si>
  <si>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</si>
  <si>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</si>
  <si>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</si>
  <si>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</si>
  <si>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</si>
  <si>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</si>
  <si>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</si>
  <si>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</si>
  <si>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</si>
  <si>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</si>
  <si>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</si>
  <si>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</si>
  <si>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</si>
  <si>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</si>
  <si>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</si>
  <si>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</si>
  <si>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</si>
  <si>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</si>
  <si>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</si>
  <si>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</si>
  <si>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</si>
  <si>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</si>
  <si>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</si>
  <si>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</si>
  <si>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</si>
  <si>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</si>
  <si>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</si>
  <si>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</si>
  <si>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</si>
  <si>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</si>
  <si>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</si>
  <si>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</si>
  <si>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</si>
  <si>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</si>
  <si>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</si>
  <si>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</si>
  <si>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</si>
  <si>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</si>
  <si>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</si>
  <si>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</si>
  <si>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</si>
  <si>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</si>
  <si>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</si>
  <si>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</si>
  <si>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</si>
  <si>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</si>
  <si>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</si>
  <si>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</si>
  <si>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</si>
  <si>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</si>
  <si>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</si>
  <si>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</si>
  <si>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</si>
  <si>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</si>
  <si>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</si>
  <si>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</si>
  <si>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</si>
  <si>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</si>
  <si>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</si>
  <si>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</si>
  <si>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</si>
  <si>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</si>
  <si>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</si>
  <si>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</si>
  <si>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</si>
  <si>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</si>
  <si>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</si>
  <si>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</si>
  <si>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</si>
  <si>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</si>
  <si>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</si>
  <si>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</si>
  <si>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</si>
  <si>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</si>
  <si>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</si>
  <si>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</si>
  <si>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</si>
  <si>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</si>
  <si>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</si>
  <si>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</si>
  <si>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</si>
  <si>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</si>
  <si>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</si>
  <si>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</si>
  <si>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</si>
  <si>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</si>
  <si>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</si>
  <si>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</si>
  <si>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</si>
  <si>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</si>
  <si>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</si>
  <si>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</si>
  <si>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</si>
  <si>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</si>
  <si>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</si>
  <si>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</si>
  <si>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</si>
  <si>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</si>
  <si>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</si>
  <si>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</si>
  <si>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</si>
  <si>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</si>
  <si>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</si>
  <si>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</si>
  <si>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</si>
  <si>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</si>
  <si>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</si>
  <si>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</si>
  <si>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</si>
  <si>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</si>
  <si>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</si>
  <si>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</si>
  <si>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</si>
  <si>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</si>
  <si>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</si>
  <si>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</si>
  <si>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</si>
  <si>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</si>
  <si>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</si>
  <si>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</si>
  <si>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</si>
  <si>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</si>
  <si>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</si>
  <si>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</si>
  <si>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</si>
  <si>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</si>
  <si>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</si>
  <si>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</si>
  <si>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</si>
  <si>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</si>
  <si>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</si>
  <si>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</si>
  <si>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</si>
  <si>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</si>
  <si>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</si>
  <si>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</si>
  <si>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</si>
  <si>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</si>
  <si>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</si>
  <si>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</si>
  <si>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</si>
  <si>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</si>
  <si>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</si>
  <si>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</si>
  <si>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</si>
  <si>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</si>
  <si>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</si>
  <si>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</si>
  <si>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</si>
  <si>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</si>
  <si>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</si>
  <si>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</si>
  <si>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</si>
  <si>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</si>
  <si>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</si>
  <si>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</si>
  <si>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</si>
  <si>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</si>
  <si>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</si>
  <si>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</si>
  <si>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</si>
  <si>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</si>
  <si>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</si>
  <si>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</si>
  <si>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</si>
  <si>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</si>
  <si>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</si>
  <si>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</si>
  <si>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</si>
  <si>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</si>
  <si>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</si>
  <si>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</si>
  <si>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</si>
  <si>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</si>
  <si>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</si>
  <si>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</si>
  <si>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</si>
  <si>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</si>
  <si>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</si>
  <si>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</si>
  <si>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</si>
  <si>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</si>
  <si>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</si>
  <si>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</si>
  <si>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</si>
  <si>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</si>
  <si>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</si>
  <si>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</si>
  <si>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</si>
  <si>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</si>
  <si>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</si>
  <si>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</si>
  <si>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</si>
  <si>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</si>
  <si>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</si>
  <si>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</si>
  <si>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</si>
  <si>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</si>
  <si>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</si>
  <si>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</si>
  <si>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</si>
  <si>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</si>
  <si>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</si>
  <si>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</si>
  <si>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</si>
  <si>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</si>
  <si>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</si>
  <si>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</si>
  <si>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</si>
  <si>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</si>
  <si>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</si>
  <si>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</si>
  <si>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</si>
  <si>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</si>
  <si>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</si>
  <si>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</si>
  <si>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</si>
  <si>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</si>
  <si>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</si>
  <si>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</si>
  <si>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</si>
  <si>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</si>
  <si>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</si>
  <si>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</si>
  <si>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</si>
  <si>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</si>
  <si>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</si>
  <si>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</si>
  <si>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</si>
  <si>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</si>
  <si>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</si>
  <si>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</si>
  <si>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</si>
  <si>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</si>
  <si>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</si>
  <si>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</si>
  <si>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</si>
  <si>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</si>
  <si>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</si>
  <si>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</si>
  <si>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</si>
  <si>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</si>
  <si>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</si>
  <si>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</si>
  <si>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</si>
  <si>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</si>
  <si>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</si>
  <si>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</si>
  <si>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</si>
  <si>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</si>
  <si>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</si>
  <si>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</si>
  <si>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</si>
  <si>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</si>
  <si>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</si>
  <si>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</si>
  <si>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</si>
  <si>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</si>
  <si>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</si>
  <si>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</si>
  <si>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</si>
  <si>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</si>
  <si>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</si>
  <si>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</si>
  <si>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</si>
  <si>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</si>
  <si>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</si>
  <si>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</si>
  <si>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</si>
  <si>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</si>
  <si>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</si>
  <si>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</si>
  <si>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</si>
  <si>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</si>
  <si>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</si>
  <si>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</si>
  <si>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</si>
  <si>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</si>
  <si>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</si>
  <si>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</si>
  <si>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</si>
  <si>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</si>
  <si>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</si>
  <si>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</si>
  <si>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</si>
  <si>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</si>
  <si>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</si>
  <si>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</si>
  <si>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</si>
  <si>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</si>
  <si>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</si>
  <si>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</si>
  <si>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</si>
  <si>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</si>
  <si>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</si>
  <si>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</si>
  <si>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</si>
  <si>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</si>
  <si>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</si>
  <si>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</si>
  <si>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</si>
  <si>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</si>
  <si>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</si>
  <si>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</si>
  <si>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</si>
  <si>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</si>
  <si>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</si>
  <si>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</si>
  <si>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</si>
  <si>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</si>
  <si>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</si>
  <si>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</si>
  <si>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</si>
  <si>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</si>
  <si>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</si>
  <si>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</si>
  <si>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</si>
  <si>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</si>
  <si>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</si>
  <si>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</si>
  <si>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</si>
  <si>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</si>
  <si>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</si>
  <si>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</si>
  <si>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</si>
  <si>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</si>
  <si>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</si>
  <si>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</si>
  <si>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</si>
  <si>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</si>
  <si>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</si>
  <si>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</si>
  <si>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</si>
  <si>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</si>
  <si>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</si>
  <si>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</si>
  <si>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</si>
  <si>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</si>
  <si>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</si>
  <si>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</si>
  <si>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</si>
  <si>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</si>
  <si>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</si>
  <si>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</si>
  <si>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</si>
  <si>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</si>
  <si>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</si>
  <si>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</si>
  <si>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</si>
  <si>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</si>
  <si>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</si>
  <si>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</si>
  <si>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</si>
  <si>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</si>
  <si>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</si>
  <si>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</si>
  <si>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</si>
  <si>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</si>
  <si>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</si>
  <si>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</si>
  <si>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</si>
  <si>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</si>
  <si>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</si>
  <si>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</si>
  <si>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</si>
  <si>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</si>
  <si>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</si>
  <si>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</si>
  <si>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</si>
  <si>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</si>
  <si>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</si>
  <si>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</si>
  <si>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</si>
  <si>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</si>
  <si>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</si>
  <si>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</si>
  <si>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</si>
  <si>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</si>
  <si>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</si>
  <si>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</si>
  <si>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</si>
  <si>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</si>
  <si>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</si>
  <si>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</si>
  <si>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</si>
  <si>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</si>
  <si>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</si>
  <si>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</si>
  <si>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</si>
  <si>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</si>
  <si>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</si>
  <si>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</si>
  <si>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</si>
  <si>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</si>
  <si>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</si>
  <si>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</si>
  <si>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</si>
  <si>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</si>
  <si>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</si>
  <si>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</si>
  <si>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</si>
  <si>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</si>
  <si>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</si>
  <si>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</si>
  <si>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</si>
  <si>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</si>
  <si>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</si>
  <si>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</si>
  <si>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</si>
  <si>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</si>
  <si>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</si>
  <si>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</si>
  <si>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</si>
  <si>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</si>
  <si>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</si>
  <si>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</si>
  <si>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</si>
  <si>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</si>
  <si>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</si>
  <si>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</si>
  <si>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</si>
  <si>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</si>
  <si>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</si>
  <si>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</si>
  <si>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</si>
  <si>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</si>
  <si>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</si>
  <si>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</si>
  <si>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</si>
  <si>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</si>
  <si>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</si>
  <si>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</si>
  <si>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</si>
  <si>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</si>
  <si>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</si>
  <si>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</si>
  <si>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</si>
  <si>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</si>
  <si>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</si>
  <si>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</si>
  <si>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</si>
  <si>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</si>
  <si>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</si>
  <si>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</si>
  <si>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</si>
  <si>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</si>
  <si>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</si>
  <si>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</si>
  <si>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</si>
  <si>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</si>
  <si>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</si>
  <si>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</si>
  <si>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</si>
  <si>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</si>
  <si>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</si>
  <si>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</si>
  <si>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</si>
  <si>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</si>
  <si>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</si>
  <si>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</si>
  <si>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</si>
  <si>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</si>
  <si>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</si>
  <si>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</si>
  <si>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</si>
  <si>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</si>
  <si>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</si>
  <si>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</si>
  <si>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</si>
  <si>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</si>
  <si>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</si>
  <si>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</si>
  <si>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</si>
  <si>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</si>
  <si>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</si>
  <si>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</si>
  <si>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</si>
  <si>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</si>
  <si>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</si>
  <si>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</si>
  <si>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</si>
  <si>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</si>
  <si>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</si>
  <si>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</si>
  <si>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</si>
  <si>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</si>
  <si>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</si>
  <si>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</si>
  <si>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</si>
  <si>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</si>
  <si>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</si>
  <si>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</si>
  <si>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</si>
  <si>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</si>
  <si>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</si>
  <si>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</si>
  <si>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</si>
  <si>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</si>
  <si>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</si>
  <si>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</si>
  <si>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</si>
  <si>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</si>
  <si>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</si>
  <si>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</si>
  <si>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</si>
  <si>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</si>
  <si>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</si>
  <si>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</si>
  <si>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</si>
  <si>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</si>
  <si>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</si>
  <si>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</si>
  <si>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</si>
  <si>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</si>
  <si>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</si>
  <si>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</si>
  <si>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</si>
  <si>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</si>
  <si>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</si>
  <si>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</si>
  <si>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</si>
  <si>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</si>
  <si>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</si>
  <si>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</si>
  <si>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</si>
  <si>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</si>
  <si>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</si>
  <si>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</si>
  <si>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</si>
  <si>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</si>
  <si>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</si>
  <si>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</si>
  <si>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</si>
  <si>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</si>
  <si>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</si>
  <si>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</si>
  <si>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</si>
  <si>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</si>
  <si>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</si>
  <si>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</si>
  <si>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</si>
  <si>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</si>
  <si>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</si>
  <si>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</si>
  <si>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</si>
  <si>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</si>
  <si>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</si>
  <si>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</si>
  <si>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</si>
  <si>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</si>
  <si>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</si>
  <si>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</si>
  <si>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</si>
  <si>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</si>
  <si>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</si>
  <si>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</si>
  <si>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</si>
  <si>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</si>
  <si>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</si>
  <si>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</si>
  <si>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</si>
  <si>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</si>
  <si>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</si>
  <si>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</si>
  <si>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</si>
  <si>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</si>
  <si>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</si>
  <si>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</si>
  <si>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</si>
  <si>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</si>
  <si>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</si>
  <si>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</si>
  <si>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</si>
  <si>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</si>
  <si>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</si>
  <si>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</si>
  <si>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</si>
  <si>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</si>
  <si>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</si>
  <si>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</si>
  <si>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</si>
  <si>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</si>
  <si>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</si>
  <si>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</si>
  <si>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</si>
  <si>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</si>
  <si>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</si>
  <si>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</si>
  <si>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</si>
  <si>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</si>
  <si>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</si>
  <si>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</si>
  <si>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</si>
  <si>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</si>
  <si>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</si>
  <si>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</si>
  <si>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</si>
  <si>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</si>
  <si>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</si>
  <si>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</si>
  <si>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</si>
  <si>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</si>
  <si>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</si>
  <si>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</si>
  <si>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</si>
  <si>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</si>
  <si>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</si>
  <si>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</si>
  <si>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</si>
  <si>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</si>
  <si>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</si>
  <si>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</si>
  <si>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</si>
  <si>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</si>
  <si>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</si>
  <si>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</si>
  <si>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</si>
  <si>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</si>
  <si>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</si>
  <si>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</si>
  <si>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</si>
  <si>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</si>
  <si>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</si>
  <si>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</si>
  <si>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</si>
  <si>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</si>
  <si>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</si>
  <si>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</si>
  <si>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</si>
  <si>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</si>
  <si>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</si>
  <si>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</si>
  <si>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</si>
  <si>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</si>
  <si>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</si>
  <si>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</si>
  <si>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</si>
  <si>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</si>
  <si>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</si>
  <si>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</si>
  <si>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</si>
  <si>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</si>
  <si>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</si>
  <si>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</si>
  <si>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</si>
  <si>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</si>
  <si>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</si>
  <si>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</si>
  <si>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</si>
  <si>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</si>
  <si>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</si>
  <si>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</si>
  <si>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</si>
  <si>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</si>
  <si>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</si>
  <si>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</si>
  <si>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</si>
  <si>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</si>
  <si>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</si>
  <si>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</si>
  <si>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</si>
  <si>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</si>
  <si>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</si>
  <si>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</si>
  <si>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</si>
  <si>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</si>
  <si>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</si>
  <si>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</si>
  <si>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</si>
  <si>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</si>
  <si>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</si>
  <si>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</si>
  <si>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</si>
  <si>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</si>
  <si>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</si>
  <si>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</si>
  <si>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</si>
  <si>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</si>
  <si>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</si>
  <si>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</si>
  <si>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</si>
  <si>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</si>
  <si>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</si>
  <si>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</si>
  <si>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</si>
  <si>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</si>
  <si>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</si>
  <si>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</si>
  <si>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</si>
  <si>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</si>
  <si>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</si>
  <si>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</si>
  <si>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</si>
  <si>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</si>
  <si>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</si>
  <si>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</si>
  <si>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</si>
  <si>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</si>
  <si>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</si>
  <si>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</si>
  <si>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</si>
  <si>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</si>
  <si>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</si>
  <si>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</si>
  <si>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</si>
  <si>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</si>
  <si>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</si>
  <si>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</si>
  <si>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</si>
  <si>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</si>
  <si>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</si>
  <si>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</si>
  <si>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</si>
  <si>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</si>
  <si>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</si>
  <si>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</si>
  <si>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</si>
  <si>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</si>
  <si>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</si>
  <si>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</si>
  <si>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</si>
  <si>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</si>
  <si>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</si>
  <si>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</si>
  <si>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</si>
  <si>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</si>
  <si>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</si>
  <si>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</si>
  <si>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</si>
  <si>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</si>
  <si>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</si>
  <si>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</si>
  <si>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</si>
  <si>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</si>
  <si>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</si>
  <si>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</si>
  <si>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</si>
  <si>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</si>
  <si>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</si>
  <si>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</si>
  <si>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</si>
  <si>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</si>
  <si>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</si>
  <si>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</si>
  <si>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</si>
  <si>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</si>
  <si>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</si>
  <si>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</si>
  <si>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</si>
  <si>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</si>
  <si>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</si>
  <si>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</si>
  <si>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</si>
  <si>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</si>
  <si>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</si>
  <si>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</si>
  <si>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</si>
  <si>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</si>
  <si>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</si>
  <si>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</si>
  <si>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</si>
  <si>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</si>
  <si>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</si>
  <si>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</si>
  <si>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</si>
  <si>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</si>
  <si>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</si>
  <si>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</si>
  <si>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</si>
  <si>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</si>
  <si>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</si>
  <si>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</si>
  <si>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</si>
  <si>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</si>
  <si>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</si>
  <si>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</si>
  <si>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</si>
  <si>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</si>
  <si>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</si>
  <si>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</si>
  <si>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</si>
  <si>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</si>
  <si>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</si>
  <si>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</si>
  <si>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</si>
  <si>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</si>
  <si>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</si>
  <si>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</si>
  <si>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</si>
  <si>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</si>
  <si>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</si>
  <si>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</si>
  <si>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</si>
  <si>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</si>
  <si>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</si>
  <si>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</si>
  <si>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</si>
  <si>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</si>
  <si>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</si>
  <si>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</si>
  <si>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</si>
  <si>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</si>
  <si>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</si>
  <si>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</si>
  <si>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</si>
  <si>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</si>
  <si>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</si>
  <si>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</si>
  <si>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</si>
  <si>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</si>
  <si>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</si>
  <si>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</si>
  <si>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</si>
  <si>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</si>
  <si>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</si>
  <si>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</si>
  <si>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</si>
  <si>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</si>
  <si>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</si>
  <si>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</si>
  <si>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</si>
  <si>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</si>
  <si>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</si>
  <si>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</si>
  <si>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</si>
  <si>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</si>
  <si>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</si>
  <si>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</si>
  <si>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</si>
  <si>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</si>
  <si>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</si>
  <si>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</si>
  <si>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</si>
  <si>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</si>
  <si>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</si>
  <si>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</si>
  <si>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</si>
  <si>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</si>
  <si>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</si>
  <si>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</si>
  <si>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</si>
  <si>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</si>
  <si>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</si>
  <si>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</si>
  <si>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</si>
  <si>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</si>
  <si>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</si>
  <si>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</si>
  <si>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</si>
  <si>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</si>
  <si>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</si>
  <si>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</si>
  <si>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</si>
  <si>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</si>
  <si>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</si>
  <si>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</si>
  <si>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</si>
  <si>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</si>
  <si>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</si>
  <si>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</si>
  <si>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</si>
  <si>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</si>
  <si>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</si>
  <si>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</si>
  <si>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</si>
  <si>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</si>
  <si>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</si>
  <si>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</si>
  <si>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</si>
  <si>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</si>
  <si>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</si>
  <si>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</si>
  <si>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</si>
  <si>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</si>
  <si>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</si>
  <si>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</si>
  <si>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</si>
  <si>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</si>
  <si>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</si>
  <si>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</si>
  <si>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</si>
  <si>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</si>
  <si>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</si>
  <si>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</si>
  <si>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</si>
  <si>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</si>
  <si>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</si>
  <si>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</si>
  <si>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</si>
  <si>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</si>
  <si>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</si>
  <si>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</si>
  <si>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</si>
  <si>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</si>
  <si>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</si>
  <si>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</si>
  <si>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</si>
  <si>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</si>
  <si>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</si>
  <si>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</si>
  <si>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</si>
  <si>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</si>
  <si>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</si>
  <si>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</si>
  <si>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</si>
  <si>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</si>
  <si>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</si>
  <si>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</si>
  <si>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</si>
  <si>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</si>
  <si>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</si>
  <si>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</si>
  <si>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</si>
  <si>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</si>
  <si>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</si>
  <si>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</si>
  <si>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</si>
  <si>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</si>
  <si>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</si>
  <si>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</si>
  <si>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</si>
  <si>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</si>
  <si>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</si>
  <si>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</si>
  <si>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</si>
  <si>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</si>
  <si>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</si>
  <si>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</si>
  <si>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</si>
  <si>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</si>
  <si>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</si>
  <si>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</si>
  <si>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</si>
  <si>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</si>
  <si>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</si>
  <si>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</si>
  <si>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</si>
  <si>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</si>
  <si>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</si>
  <si>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</si>
  <si>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</si>
  <si>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</si>
  <si>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</si>
  <si>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</si>
  <si>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</si>
  <si>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</si>
  <si>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</si>
  <si>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</si>
  <si>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</si>
  <si>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</si>
  <si>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</si>
  <si>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</si>
  <si>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</si>
  <si>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</si>
  <si>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</si>
  <si>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</si>
  <si>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</si>
  <si>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</si>
  <si>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</si>
  <si>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</si>
  <si>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</si>
  <si>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</si>
  <si>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</si>
  <si>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</si>
  <si>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</si>
  <si>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</si>
  <si>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</si>
  <si>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</si>
  <si>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</si>
  <si>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</si>
  <si>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</si>
  <si>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</si>
  <si>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</si>
  <si>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</si>
  <si>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</si>
  <si>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</si>
  <si>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</si>
  <si>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</si>
  <si>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</si>
  <si>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</si>
  <si>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</si>
  <si>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</si>
  <si>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</si>
  <si>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</si>
  <si>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</si>
  <si>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</si>
  <si>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</si>
  <si>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</si>
  <si>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</si>
  <si>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</si>
  <si>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</si>
  <si>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</si>
  <si>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</si>
  <si>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</si>
  <si>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</si>
  <si>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</si>
  <si>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</si>
  <si>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</si>
  <si>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</si>
  <si>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</si>
  <si>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</si>
  <si>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</si>
  <si>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</si>
  <si>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</si>
  <si>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</si>
  <si>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</si>
  <si>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</si>
  <si>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</si>
  <si>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</si>
  <si>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</si>
  <si>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</si>
  <si>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</si>
  <si>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</si>
  <si>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</si>
  <si>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</si>
  <si>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</si>
  <si>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</si>
  <si>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</si>
  <si>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</si>
  <si>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</si>
  <si>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</si>
  <si>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</si>
  <si>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</si>
  <si>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</si>
  <si>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</si>
  <si>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</si>
  <si>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</si>
  <si>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</si>
  <si>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</si>
  <si>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</si>
  <si>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</si>
  <si>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</si>
  <si>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</si>
  <si>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</si>
  <si>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</si>
  <si>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</si>
  <si>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</si>
  <si>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</si>
  <si>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</si>
  <si>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</si>
  <si>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</si>
  <si>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</si>
  <si>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</si>
  <si>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</si>
  <si>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</si>
  <si>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</si>
  <si>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</si>
  <si>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</si>
  <si>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</si>
  <si>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</si>
  <si>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</si>
  <si>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</si>
  <si>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</si>
  <si>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</si>
  <si>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</si>
  <si>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</si>
  <si>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</si>
  <si>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</si>
  <si>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</si>
  <si>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</si>
  <si>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</si>
  <si>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</si>
  <si>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</si>
  <si>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</si>
  <si>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</si>
  <si>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</si>
  <si>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</si>
  <si>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</si>
  <si>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</si>
  <si>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</si>
  <si>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</si>
  <si>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</si>
  <si>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</si>
  <si>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</si>
  <si>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</si>
  <si>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</si>
  <si>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</si>
  <si>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</si>
  <si>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</si>
  <si>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</si>
  <si>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</si>
  <si>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</si>
  <si>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</si>
  <si>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</si>
  <si>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</si>
  <si>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</si>
  <si>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</si>
  <si>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</si>
  <si>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</si>
  <si>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</si>
  <si>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</si>
  <si>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</si>
  <si>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</si>
  <si>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</si>
  <si>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</si>
  <si>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</si>
  <si>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</si>
  <si>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</si>
  <si>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</si>
  <si>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</si>
  <si>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</si>
  <si>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</si>
  <si>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</si>
  <si>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</si>
  <si>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</si>
  <si>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</si>
  <si>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</si>
  <si>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</si>
  <si>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</si>
  <si>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</si>
  <si>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</si>
  <si>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</si>
  <si>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</si>
  <si>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</si>
  <si>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</si>
  <si>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</si>
  <si>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</si>
  <si>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</si>
  <si>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</si>
  <si>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</si>
  <si>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</si>
  <si>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</si>
  <si>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</si>
  <si>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</si>
  <si>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</si>
  <si>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</si>
  <si>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</si>
  <si>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</si>
  <si>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</si>
  <si>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</si>
  <si>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</si>
  <si>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</si>
  <si>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</si>
  <si>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</si>
  <si>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</si>
  <si>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</si>
  <si>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</si>
  <si>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</si>
  <si>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</si>
  <si>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</si>
  <si>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</si>
  <si>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</si>
  <si>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</si>
  <si>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</si>
  <si>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</si>
  <si>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</si>
  <si>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</si>
  <si>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</si>
  <si>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</si>
  <si>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</si>
  <si>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</si>
  <si>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</si>
  <si>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</si>
  <si>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</si>
  <si>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</si>
  <si>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</si>
  <si>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</si>
  <si>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</si>
  <si>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</si>
  <si>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</si>
  <si>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</si>
  <si>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</si>
  <si>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</si>
  <si>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</si>
  <si>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</si>
  <si>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</si>
  <si>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</si>
  <si>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</si>
  <si>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</si>
  <si>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</si>
  <si>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</si>
  <si>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</si>
  <si>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</si>
  <si>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</si>
  <si>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</si>
  <si>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</si>
  <si>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</si>
  <si>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</si>
  <si>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</si>
  <si>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</si>
  <si>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</si>
  <si>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</si>
  <si>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</si>
  <si>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</si>
  <si>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</si>
  <si>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</si>
  <si>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</si>
  <si>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</si>
  <si>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</si>
  <si>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</si>
  <si>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</si>
  <si>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</si>
  <si>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</si>
  <si>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</si>
  <si>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</si>
  <si>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</si>
  <si>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</si>
  <si>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</si>
  <si>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</si>
  <si>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</si>
  <si>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</si>
  <si>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</si>
  <si>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</si>
  <si>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</si>
  <si>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</si>
  <si>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</si>
  <si>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</si>
  <si>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</si>
  <si>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</si>
  <si>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</si>
  <si>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</si>
  <si>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</si>
  <si>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</si>
  <si>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</si>
  <si>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</si>
  <si>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</si>
  <si>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</si>
  <si>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</si>
  <si>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</si>
  <si>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</si>
  <si>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</si>
  <si>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</si>
  <si>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</si>
  <si>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</si>
  <si>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</si>
  <si>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</si>
  <si>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</si>
  <si>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</si>
  <si>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</si>
  <si>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</si>
  <si>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</si>
  <si>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</si>
  <si>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</si>
  <si>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</si>
  <si>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</si>
  <si>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</si>
  <si>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</si>
  <si>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</si>
  <si>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</si>
  <si>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</si>
  <si>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</si>
  <si>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</si>
  <si>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</si>
  <si>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</si>
  <si>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</si>
  <si>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</si>
  <si>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</si>
  <si>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</si>
  <si>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</si>
  <si>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</si>
  <si>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</si>
  <si>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</si>
  <si>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</si>
  <si>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</si>
  <si>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</si>
  <si>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</si>
  <si>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</si>
  <si>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</si>
  <si>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</si>
  <si>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</si>
  <si>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</si>
  <si>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</si>
  <si>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</si>
  <si>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</si>
  <si>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</si>
  <si>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</si>
  <si>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</si>
  <si>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</si>
  <si>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</si>
  <si>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</si>
  <si>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</si>
  <si>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</si>
  <si>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</si>
  <si>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</si>
  <si>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</si>
  <si>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</si>
  <si>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</si>
  <si>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</si>
  <si>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</si>
  <si>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</si>
  <si>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</si>
  <si>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</si>
  <si>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</si>
  <si>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</si>
  <si>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</si>
  <si>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</si>
  <si>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</si>
  <si>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</si>
  <si>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</si>
  <si>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</si>
  <si>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</si>
  <si>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</si>
  <si>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</si>
  <si>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</si>
  <si>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</si>
  <si>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</si>
  <si>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</si>
  <si>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</si>
  <si>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</si>
  <si>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</si>
  <si>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</si>
  <si>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</si>
  <si>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</si>
  <si>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</si>
  <si>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</si>
  <si>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</si>
  <si>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</si>
  <si>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</si>
  <si>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</si>
  <si>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</si>
  <si>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</si>
  <si>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</si>
  <si>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</si>
  <si>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</si>
  <si>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</si>
  <si>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</si>
  <si>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</si>
  <si>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</si>
  <si>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</si>
  <si>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</si>
  <si>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</si>
  <si>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</si>
  <si>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</si>
  <si>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</si>
  <si>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</si>
  <si>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</si>
  <si>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</si>
  <si>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</si>
  <si>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</si>
  <si>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</si>
  <si>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</si>
  <si>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</si>
  <si>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</si>
  <si>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</si>
  <si>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</si>
  <si>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</si>
  <si>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</si>
  <si>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</si>
  <si>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</si>
  <si>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</si>
  <si>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</si>
  <si>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</si>
  <si>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</si>
  <si>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</si>
  <si>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</si>
  <si>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</si>
  <si>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</si>
  <si>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</si>
  <si>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</si>
  <si>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</si>
  <si>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</si>
  <si>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</si>
  <si>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</si>
  <si>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</si>
  <si>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</si>
  <si>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</si>
  <si>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</si>
  <si>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</si>
  <si>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</si>
  <si>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</si>
  <si>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</si>
  <si>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</si>
  <si>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</si>
  <si>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</si>
  <si>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</si>
  <si>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</si>
  <si>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</si>
  <si>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</si>
  <si>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</si>
  <si>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</si>
  <si>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</si>
  <si>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</si>
  <si>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</si>
  <si>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</si>
  <si>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</si>
  <si>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</si>
  <si>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</si>
  <si>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</si>
  <si>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</si>
  <si>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</si>
  <si>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</si>
  <si>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</si>
  <si>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</si>
  <si>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</si>
  <si>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</si>
  <si>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</si>
  <si>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</si>
  <si>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</si>
  <si>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</si>
  <si>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</si>
  <si>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</si>
  <si>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</si>
  <si>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</si>
  <si>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</si>
  <si>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</si>
  <si>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</si>
  <si>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</si>
  <si>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</si>
  <si>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</si>
  <si>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</si>
  <si>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</si>
  <si>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</si>
  <si>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</si>
  <si>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</si>
  <si>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</si>
  <si>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</si>
  <si>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</si>
  <si>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</si>
  <si>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</si>
  <si>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</si>
  <si>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</si>
  <si>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</si>
  <si>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</si>
  <si>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</si>
  <si>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</si>
  <si>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</si>
  <si>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</si>
  <si>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</si>
  <si>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</si>
  <si>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</si>
  <si>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</si>
  <si>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</si>
  <si>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</si>
  <si>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</si>
  <si>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</si>
  <si>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</si>
  <si>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</si>
  <si>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</si>
  <si>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</si>
  <si>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</si>
  <si>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</si>
  <si>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</si>
  <si>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</si>
  <si>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</si>
  <si>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</si>
  <si>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</si>
  <si>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</si>
  <si>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</si>
  <si>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</si>
  <si>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</si>
  <si>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</si>
  <si>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</si>
  <si>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</si>
  <si>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</si>
  <si>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</si>
  <si>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</si>
  <si>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</si>
  <si>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</si>
  <si>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</si>
  <si>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</si>
  <si>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</si>
  <si>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</si>
  <si>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</si>
  <si>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</si>
  <si>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</si>
  <si>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</si>
  <si>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</si>
  <si>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</si>
  <si>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</si>
  <si>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</si>
  <si>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</si>
  <si>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</si>
  <si>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</si>
  <si>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</si>
  <si>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</si>
  <si>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</si>
  <si>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</si>
  <si>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</si>
  <si>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</si>
  <si>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</si>
  <si>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</si>
  <si>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</si>
  <si>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</si>
  <si>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</si>
  <si>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</si>
  <si>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</si>
  <si>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</si>
  <si>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</si>
  <si>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</si>
  <si>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</si>
  <si>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</si>
  <si>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</si>
  <si>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</si>
  <si>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</si>
  <si>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</si>
  <si>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</si>
  <si>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</si>
  <si>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</si>
  <si>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</si>
  <si>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</si>
  <si>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</si>
  <si>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</si>
  <si>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</si>
  <si>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</si>
  <si>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</si>
  <si>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</si>
  <si>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</si>
  <si>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</si>
  <si>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</si>
  <si>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</si>
  <si>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</si>
  <si>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</si>
  <si>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</si>
  <si>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</si>
  <si>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</si>
  <si>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</si>
  <si>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</si>
  <si>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</si>
  <si>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</si>
  <si>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</si>
  <si>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</si>
  <si>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</si>
  <si>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</si>
  <si>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</si>
  <si>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</si>
  <si>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</si>
  <si>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</si>
  <si>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</si>
  <si>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</si>
  <si>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</si>
  <si>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</si>
  <si>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</si>
  <si>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</si>
  <si>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</si>
  <si>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</si>
  <si>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</si>
  <si>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</si>
  <si>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</si>
  <si>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</si>
  <si>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</si>
  <si>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</si>
  <si>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</si>
  <si>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</si>
  <si>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</si>
  <si>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</si>
  <si>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</si>
  <si>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</si>
  <si>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</si>
  <si>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</si>
  <si>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</si>
  <si>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</si>
  <si>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</si>
  <si>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</si>
  <si>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</si>
  <si>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</si>
  <si>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</si>
  <si>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</si>
  <si>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</si>
  <si>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</si>
  <si>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</si>
  <si>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</si>
  <si>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</si>
  <si>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</si>
  <si>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</si>
  <si>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</si>
  <si>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</si>
  <si>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</si>
  <si>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</si>
  <si>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</si>
  <si>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</si>
  <si>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</si>
  <si>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</si>
  <si>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</si>
  <si>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</si>
  <si>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</si>
  <si>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</si>
  <si>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</si>
  <si>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</si>
  <si>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</si>
  <si>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</si>
  <si>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</si>
  <si>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</si>
  <si>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</si>
  <si>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</si>
  <si>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</si>
  <si>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</si>
  <si>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</si>
  <si>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</si>
  <si>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</si>
  <si>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</si>
  <si>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</si>
  <si>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</si>
  <si>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</si>
  <si>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</si>
  <si>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</si>
  <si>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</si>
  <si>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</si>
  <si>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</si>
  <si>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</si>
  <si>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</si>
  <si>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</si>
  <si>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</si>
  <si>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</si>
  <si>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</si>
  <si>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</si>
  <si>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</si>
  <si>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</si>
  <si>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</si>
  <si>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</si>
  <si>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</si>
  <si>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</si>
  <si>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</si>
  <si>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</si>
  <si>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</si>
  <si>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</si>
  <si>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</si>
  <si>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</si>
  <si>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</si>
  <si>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</si>
  <si>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</si>
  <si>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</si>
  <si>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</si>
  <si>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</si>
  <si>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</si>
  <si>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</si>
  <si>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</si>
  <si>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</si>
  <si>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</si>
  <si>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</si>
  <si>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</si>
  <si>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</si>
  <si>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</si>
  <si>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</si>
  <si>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</si>
  <si>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</si>
  <si>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</si>
  <si>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</si>
  <si>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</si>
  <si>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</si>
  <si>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</si>
  <si>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</si>
  <si>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</si>
  <si>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</si>
  <si>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</si>
  <si>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</si>
  <si>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</si>
  <si>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</si>
  <si>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</si>
  <si>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</si>
  <si>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</si>
  <si>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</si>
  <si>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</si>
  <si>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</si>
  <si>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</si>
  <si>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</si>
  <si>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</si>
  <si>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</si>
  <si>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</si>
  <si>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</si>
  <si>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</si>
  <si>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</si>
  <si>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</si>
  <si>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</si>
  <si>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</si>
  <si>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</si>
  <si>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</si>
  <si>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</si>
  <si>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</si>
  <si>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</si>
  <si>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</si>
  <si>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</si>
  <si>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</si>
  <si>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</si>
  <si>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</si>
  <si>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</si>
  <si>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</si>
  <si>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</si>
  <si>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</si>
  <si>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</si>
  <si>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</si>
  <si>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</si>
  <si>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</si>
  <si>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</si>
  <si>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</si>
  <si>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</si>
  <si>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</si>
  <si>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</si>
  <si>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</si>
  <si>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</si>
  <si>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</si>
  <si>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</si>
  <si>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</si>
  <si>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</si>
  <si>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</si>
  <si>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</si>
  <si>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</si>
  <si>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</si>
  <si>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</si>
  <si>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</si>
  <si>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</si>
  <si>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</si>
  <si>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</si>
  <si>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</si>
  <si>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</si>
  <si>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</si>
  <si>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</si>
  <si>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</si>
  <si>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</si>
  <si>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</si>
  <si>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</si>
  <si>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</si>
  <si>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</si>
  <si>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</si>
  <si>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</si>
  <si>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</si>
  <si>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</si>
  <si>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</si>
  <si>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</si>
  <si>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</si>
  <si>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</si>
  <si>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</si>
  <si>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</si>
  <si>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</si>
  <si>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</si>
  <si>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</si>
  <si>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</si>
  <si>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</si>
  <si>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</si>
  <si>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</si>
  <si>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</si>
  <si>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</si>
  <si>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</si>
  <si>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</si>
  <si>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</si>
  <si>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</si>
  <si>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</si>
  <si>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</si>
  <si>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</si>
  <si>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</si>
  <si>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</si>
  <si>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</si>
  <si>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</si>
  <si>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</si>
  <si>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</si>
  <si>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</si>
  <si>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</si>
  <si>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</si>
  <si>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</si>
  <si>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</si>
  <si>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</si>
  <si>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</si>
  <si>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</si>
  <si>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</si>
  <si>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</si>
  <si>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</si>
  <si>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</si>
  <si>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</si>
  <si>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</si>
  <si>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</si>
  <si>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</si>
  <si>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</si>
  <si>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</si>
  <si>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</si>
  <si>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</si>
  <si>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</si>
  <si>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</si>
  <si>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</si>
  <si>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</si>
  <si>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</si>
  <si>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</si>
  <si>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</si>
  <si>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</si>
  <si>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</si>
  <si>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</si>
  <si>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</si>
  <si>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</si>
  <si>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</si>
  <si>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</si>
  <si>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</si>
  <si>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</si>
  <si>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</si>
  <si>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</si>
  <si>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</si>
  <si>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</si>
  <si>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</si>
  <si>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</si>
  <si>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</si>
  <si>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</si>
  <si>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</si>
  <si>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</si>
  <si>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</si>
  <si>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</si>
  <si>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</si>
  <si>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</si>
  <si>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</si>
  <si>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</si>
  <si>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</si>
  <si>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</si>
  <si>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</si>
  <si>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</si>
  <si>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</si>
  <si>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</si>
  <si>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</si>
  <si>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</si>
  <si>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</si>
  <si>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</si>
  <si>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</si>
  <si>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</si>
  <si>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</si>
  <si>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</si>
  <si>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</si>
  <si>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</si>
  <si>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</si>
  <si>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</si>
  <si>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</si>
  <si>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</si>
  <si>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</si>
  <si>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</si>
  <si>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</si>
  <si>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</si>
  <si>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</si>
  <si>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</si>
  <si>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</si>
  <si>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</si>
  <si>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</si>
  <si>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</si>
  <si>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</si>
  <si>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</si>
  <si>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</si>
  <si>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</si>
  <si>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</si>
  <si>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</si>
  <si>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</si>
  <si>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</si>
  <si>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</si>
  <si>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</si>
  <si>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</si>
  <si>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</si>
  <si>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</si>
  <si>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</si>
  <si>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</si>
  <si>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</si>
  <si>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</si>
  <si>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</si>
  <si>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</si>
  <si>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</si>
  <si>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</si>
  <si>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</si>
  <si>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</si>
  <si>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</si>
  <si>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</si>
  <si>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</si>
  <si>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</si>
  <si>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</si>
  <si>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</si>
  <si>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</si>
  <si>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</si>
  <si>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</si>
  <si>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</si>
  <si>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</si>
  <si>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</si>
  <si>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</si>
  <si>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</si>
  <si>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</si>
  <si>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</si>
  <si>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</si>
  <si>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</si>
  <si>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</si>
  <si>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</si>
  <si>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</si>
  <si>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</si>
  <si>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</si>
  <si>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</si>
  <si>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</si>
  <si>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</si>
  <si>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</si>
  <si>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</si>
  <si>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</si>
  <si>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</si>
  <si>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</si>
  <si>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</si>
  <si>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</si>
  <si>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</si>
  <si>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</si>
  <si>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</si>
  <si>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</si>
  <si>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</si>
  <si>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</si>
  <si>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</si>
  <si>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</si>
  <si>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</si>
  <si>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</si>
  <si>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</si>
  <si>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</si>
  <si>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</si>
  <si>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</si>
  <si>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</si>
  <si>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</si>
  <si>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</si>
  <si>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</si>
  <si>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</si>
  <si>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</si>
  <si>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</si>
  <si>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</si>
  <si>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</si>
  <si>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</si>
  <si>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</si>
  <si>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</si>
  <si>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</si>
  <si>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</si>
  <si>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</si>
  <si>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</si>
  <si>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</si>
  <si>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</si>
  <si>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</si>
  <si>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</si>
  <si>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</si>
  <si>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</si>
  <si>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</si>
  <si>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</si>
  <si>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</si>
  <si>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</si>
  <si>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</si>
  <si>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</si>
  <si>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</si>
  <si>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</si>
  <si>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</si>
  <si>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</si>
  <si>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</si>
  <si>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</si>
  <si>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</si>
  <si>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</si>
  <si>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</si>
  <si>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</si>
  <si>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</si>
  <si>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</si>
  <si>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</si>
  <si>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</si>
  <si>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</si>
  <si>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</si>
  <si>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</si>
  <si>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</si>
  <si>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</si>
  <si>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</si>
  <si>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</si>
  <si>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</si>
  <si>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</si>
  <si>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</si>
  <si>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</si>
  <si>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</si>
  <si>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</si>
  <si>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</si>
  <si>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</si>
  <si>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</si>
  <si>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</si>
  <si>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</si>
  <si>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</si>
  <si>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</si>
  <si>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</si>
  <si>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</si>
  <si>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</si>
  <si>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</si>
  <si>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</si>
  <si>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</si>
  <si>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</si>
  <si>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</si>
  <si>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</si>
  <si>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</si>
  <si>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</si>
  <si>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</si>
  <si>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</si>
  <si>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</si>
  <si>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</si>
  <si>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</si>
  <si>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</si>
  <si>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</si>
  <si>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</si>
  <si>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</si>
  <si>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</si>
  <si>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</si>
  <si>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</si>
  <si>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</si>
  <si>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</si>
  <si>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</si>
  <si>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</si>
  <si>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</si>
  <si>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</si>
  <si>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</si>
  <si>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</si>
  <si>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</si>
  <si>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</si>
  <si>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</si>
  <si>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</si>
  <si>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</si>
  <si>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</si>
  <si>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</si>
  <si>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</si>
  <si>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</si>
  <si>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</si>
  <si>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</si>
  <si>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</si>
  <si>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</si>
  <si>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</si>
  <si>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</si>
  <si>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</si>
  <si>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</si>
  <si>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</si>
  <si>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</si>
  <si>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</si>
  <si>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</si>
  <si>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</si>
  <si>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</si>
  <si>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</si>
  <si>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</si>
  <si>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</si>
  <si>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</si>
  <si>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</si>
  <si>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</si>
  <si>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</si>
  <si>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</si>
  <si>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</si>
  <si>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</si>
  <si>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</si>
  <si>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</si>
  <si>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</si>
  <si>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</si>
  <si>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</si>
  <si>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</si>
  <si>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</si>
  <si>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</si>
  <si>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</si>
  <si>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</si>
  <si>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</si>
  <si>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</si>
  <si>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</si>
  <si>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</si>
  <si>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</si>
  <si>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</si>
  <si>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</si>
  <si>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</si>
  <si>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</si>
  <si>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</si>
  <si>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</si>
  <si>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</si>
  <si>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</si>
  <si>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</si>
  <si>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</si>
  <si>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</si>
  <si>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</si>
  <si>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</si>
  <si>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</si>
  <si>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</si>
  <si>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</si>
  <si>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</si>
  <si>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</si>
  <si>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</si>
  <si>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</si>
  <si>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</si>
  <si>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</si>
  <si>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</si>
  <si>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</si>
  <si>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</si>
  <si>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</si>
  <si>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</si>
  <si>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</si>
  <si>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</si>
  <si>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</si>
  <si>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</si>
  <si>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</si>
  <si>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</si>
  <si>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</si>
  <si>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</si>
  <si>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</si>
  <si>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</si>
  <si>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</si>
  <si>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</si>
  <si>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</si>
  <si>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</si>
  <si>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</si>
  <si>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</si>
  <si>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</si>
  <si>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</si>
  <si>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</si>
  <si>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</si>
  <si>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</si>
  <si>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</si>
  <si>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</si>
  <si>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</si>
  <si>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</si>
  <si>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</si>
  <si>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</si>
  <si>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</si>
  <si>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</si>
  <si>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</si>
  <si>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</si>
  <si>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</si>
  <si>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</si>
  <si>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</si>
  <si>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</si>
  <si>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</si>
  <si>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</si>
  <si>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</si>
  <si>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</si>
  <si>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</si>
  <si>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</si>
  <si>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</si>
  <si>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</si>
  <si>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</si>
  <si>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</si>
  <si>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</si>
  <si>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</si>
  <si>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</si>
  <si>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</si>
  <si>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</si>
  <si>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</si>
  <si>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</si>
  <si>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</si>
  <si>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</si>
  <si>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</si>
  <si>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</si>
  <si>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</si>
  <si>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</si>
  <si>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</si>
  <si>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</si>
  <si>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</si>
  <si>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</si>
  <si>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</si>
  <si>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</si>
  <si>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</si>
  <si>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</si>
  <si>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</si>
  <si>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</si>
  <si>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</si>
  <si>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</si>
  <si>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</si>
  <si>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</si>
  <si>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</si>
  <si>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</si>
  <si>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</si>
  <si>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</si>
  <si>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</si>
  <si>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</si>
  <si>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</si>
  <si>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</si>
  <si>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</si>
  <si>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</si>
  <si>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</si>
  <si>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</si>
  <si>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</si>
  <si>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</si>
  <si>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</si>
  <si>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</si>
  <si>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</si>
  <si>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</si>
  <si>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</si>
  <si>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</si>
  <si>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</si>
  <si>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</si>
  <si>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</si>
  <si>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</si>
  <si>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</si>
  <si>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</si>
  <si>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</si>
  <si>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</si>
  <si>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</si>
  <si>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</si>
  <si>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</si>
  <si>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</si>
  <si>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</si>
  <si>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</si>
  <si>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</si>
  <si>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</si>
  <si>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</si>
  <si>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</si>
  <si>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</si>
  <si>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</si>
  <si>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</si>
  <si>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</si>
  <si>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</si>
  <si>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</si>
  <si>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</si>
  <si>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</si>
  <si>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</si>
  <si>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</si>
  <si>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</si>
  <si>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</si>
  <si>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</si>
  <si>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</si>
  <si>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</si>
  <si>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</si>
  <si>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</si>
  <si>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</si>
  <si>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</si>
  <si>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</si>
  <si>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</si>
  <si>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</si>
  <si>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</si>
  <si>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</si>
  <si>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</si>
  <si>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</si>
  <si>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</si>
  <si>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</si>
  <si>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</si>
  <si>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</si>
  <si>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</si>
  <si>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</si>
  <si>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</si>
  <si>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</si>
  <si>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</si>
  <si>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</si>
  <si>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</si>
  <si>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</si>
  <si>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</si>
  <si>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</si>
  <si>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</si>
  <si>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</si>
  <si>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</si>
  <si>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</si>
  <si>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</si>
  <si>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</si>
  <si>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</si>
  <si>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</si>
  <si>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</si>
  <si>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</si>
  <si>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</si>
  <si>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</si>
  <si>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</si>
  <si>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</si>
  <si>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</si>
  <si>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</si>
  <si>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</si>
  <si>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</si>
  <si>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</si>
  <si>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</si>
  <si>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</si>
  <si>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</si>
  <si>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</si>
  <si>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</si>
  <si>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</si>
  <si>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</si>
  <si>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</si>
  <si>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</si>
  <si>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</si>
  <si>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</si>
  <si>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</si>
  <si>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</si>
  <si>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</si>
  <si>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</si>
  <si>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</si>
  <si>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</si>
  <si>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</si>
  <si>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</si>
  <si>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</si>
  <si>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</si>
  <si>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</si>
  <si>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</si>
  <si>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</si>
  <si>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</si>
  <si>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</si>
  <si>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</si>
  <si>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</si>
  <si>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</si>
  <si>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</si>
  <si>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</si>
  <si>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</si>
  <si>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</si>
  <si>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</si>
  <si>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</si>
  <si>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</si>
  <si>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</si>
  <si>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</si>
  <si>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</si>
  <si>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</si>
  <si>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</si>
  <si>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</si>
  <si>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</si>
  <si>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</si>
  <si>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</si>
  <si>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</si>
  <si>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</si>
  <si>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</si>
  <si>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</si>
  <si>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</si>
  <si>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</si>
  <si>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</si>
  <si>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</si>
  <si>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</si>
  <si>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</si>
  <si>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</si>
  <si>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</si>
  <si>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</si>
  <si>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</si>
  <si>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</si>
  <si>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</si>
  <si>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</si>
  <si>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</si>
  <si>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</si>
  <si>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</si>
  <si>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</si>
  <si>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</si>
  <si>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</si>
  <si>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</si>
  <si>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</si>
  <si>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</si>
  <si>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</si>
  <si>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</si>
  <si>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</si>
  <si>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</si>
  <si>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</si>
  <si>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</si>
  <si>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</si>
  <si>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</si>
  <si>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</si>
  <si>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</si>
  <si>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</si>
  <si>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</si>
  <si>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</si>
  <si>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</si>
  <si>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</si>
  <si>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</si>
  <si>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</si>
  <si>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</si>
  <si>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</si>
  <si>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</si>
  <si>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</si>
  <si>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</si>
  <si>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</si>
  <si>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</si>
  <si>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</si>
  <si>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</si>
  <si>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</si>
  <si>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</si>
  <si>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</si>
  <si>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</si>
  <si>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</si>
  <si>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</si>
  <si>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</si>
  <si>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</si>
  <si>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</si>
  <si>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</si>
  <si>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</si>
  <si>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</si>
  <si>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</si>
  <si>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</si>
  <si>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</si>
  <si>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</si>
  <si>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</si>
  <si>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</si>
  <si>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</si>
  <si>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</si>
  <si>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</si>
  <si>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</si>
  <si>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</si>
  <si>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</si>
  <si>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</si>
  <si>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</si>
  <si>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</si>
  <si>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</si>
  <si>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</si>
  <si>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</si>
  <si>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</si>
  <si>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</si>
  <si>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</si>
  <si>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</si>
  <si>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</si>
  <si>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</si>
  <si>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</si>
  <si>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</si>
  <si>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</si>
  <si>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</si>
  <si>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</si>
  <si>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</si>
  <si>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</si>
  <si>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</si>
  <si>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</si>
  <si>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</si>
  <si>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</si>
  <si>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</si>
  <si>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</si>
  <si>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</si>
  <si>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</si>
  <si>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</si>
  <si>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</si>
  <si>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</si>
  <si>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</si>
  <si>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</si>
  <si>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</si>
  <si>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</si>
  <si>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</si>
  <si>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</si>
  <si>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</si>
  <si>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</si>
  <si>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</si>
  <si>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</si>
  <si>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</si>
  <si>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</si>
  <si>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</si>
  <si>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</si>
  <si>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</si>
  <si>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</si>
  <si>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</si>
  <si>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</si>
  <si>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</si>
  <si>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</si>
  <si>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</si>
  <si>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</si>
  <si>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</si>
  <si>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</si>
  <si>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</si>
  <si>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</si>
  <si>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</si>
  <si>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</si>
  <si>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</si>
  <si>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</si>
  <si>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</si>
  <si>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</si>
  <si>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</si>
  <si>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</si>
  <si>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</si>
  <si>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</si>
  <si>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</si>
  <si>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</si>
  <si>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</si>
  <si>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</si>
  <si>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</si>
  <si>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</si>
  <si>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</si>
  <si>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</si>
  <si>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</si>
  <si>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</si>
  <si>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</si>
  <si>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</si>
  <si>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</si>
  <si>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</si>
  <si>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</si>
  <si>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</si>
  <si>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</si>
  <si>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</si>
  <si>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</si>
  <si>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</si>
  <si>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</si>
  <si>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</si>
  <si>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</si>
  <si>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</si>
  <si>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</si>
  <si>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</si>
  <si>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</si>
  <si>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</si>
  <si>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</si>
  <si>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</si>
  <si>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</si>
  <si>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</si>
  <si>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</si>
  <si>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</si>
  <si>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</si>
  <si>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</si>
  <si>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</si>
  <si>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</si>
  <si>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</si>
  <si>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</si>
  <si>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</si>
  <si>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</si>
  <si>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</si>
  <si>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</si>
  <si>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</si>
  <si>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</si>
  <si>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</si>
  <si>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</si>
  <si>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</si>
  <si>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</si>
  <si>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</si>
  <si>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</si>
  <si>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</si>
  <si>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</si>
  <si>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</si>
  <si>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</si>
  <si>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</si>
  <si>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</si>
  <si>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</si>
  <si>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</si>
  <si>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</si>
  <si>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</si>
  <si>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</si>
  <si>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</si>
  <si>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</si>
  <si>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</si>
  <si>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</si>
  <si>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</si>
  <si>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</si>
  <si>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</si>
  <si>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</si>
  <si>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</si>
  <si>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</si>
  <si>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</si>
  <si>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</si>
  <si>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</si>
  <si>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</si>
  <si>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</si>
  <si>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</si>
  <si>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</si>
  <si>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</si>
  <si>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</si>
  <si>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</si>
  <si>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</si>
  <si>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</si>
  <si>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</si>
  <si>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</si>
  <si>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</si>
  <si>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</si>
  <si>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</si>
  <si>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</si>
  <si>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</si>
  <si>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</si>
  <si>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</si>
  <si>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</si>
  <si>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</si>
  <si>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</si>
  <si>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</si>
  <si>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</si>
  <si>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</si>
  <si>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</si>
  <si>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</si>
  <si>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</si>
  <si>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</si>
  <si>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</si>
  <si>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</si>
  <si>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</si>
  <si>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</si>
  <si>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</si>
  <si>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</si>
  <si>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</si>
  <si>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</si>
  <si>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</si>
  <si>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</si>
  <si>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</si>
  <si>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</si>
  <si>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</si>
  <si>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</si>
  <si>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</si>
  <si>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</si>
  <si>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</si>
  <si>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</si>
  <si>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</si>
  <si>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</si>
  <si>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</si>
  <si>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</si>
  <si>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</si>
  <si>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</si>
  <si>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</si>
  <si>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</si>
  <si>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</si>
  <si>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</si>
  <si>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</si>
  <si>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</si>
  <si>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</si>
  <si>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</si>
  <si>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</si>
  <si>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</si>
  <si>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</si>
  <si>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</si>
  <si>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</si>
  <si>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</si>
  <si>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</si>
  <si>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</si>
  <si>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</si>
  <si>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</si>
  <si>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</si>
  <si>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</si>
  <si>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</si>
  <si>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</si>
  <si>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</si>
  <si>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</si>
  <si>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</si>
  <si>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</si>
  <si>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</si>
  <si>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</si>
  <si>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</si>
  <si>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</si>
  <si>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</si>
  <si>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</si>
  <si>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</si>
  <si>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</si>
  <si>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</si>
  <si>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</si>
  <si>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</si>
  <si>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</si>
  <si>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</si>
  <si>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</si>
  <si>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</si>
  <si>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</si>
  <si>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</si>
  <si>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</si>
  <si>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</si>
  <si>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</si>
  <si>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</si>
  <si>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</si>
  <si>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</si>
  <si>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</si>
  <si>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</si>
  <si>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</si>
  <si>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</si>
  <si>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</si>
  <si>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</si>
  <si>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</si>
  <si>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</si>
  <si>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</si>
  <si>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</si>
  <si>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</si>
  <si>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</si>
  <si>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</si>
  <si>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</si>
  <si>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</si>
  <si>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</si>
  <si>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</si>
  <si>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</si>
  <si>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</si>
  <si>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</si>
  <si>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</si>
  <si>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</si>
  <si>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</si>
  <si>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</si>
  <si>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</si>
  <si>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</si>
  <si>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</si>
  <si>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</si>
  <si>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</si>
  <si>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</si>
  <si>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</si>
  <si>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</si>
  <si>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</si>
  <si>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</si>
  <si>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</si>
  <si>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</si>
  <si>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</si>
  <si>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</si>
  <si>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</si>
  <si>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</si>
  <si>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</si>
  <si>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</si>
  <si>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</si>
  <si>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</si>
  <si>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</si>
  <si>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</si>
  <si>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</si>
  <si>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</si>
  <si>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</si>
  <si>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</si>
  <si>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</si>
  <si>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</si>
  <si>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</si>
  <si>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</si>
  <si>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</si>
  <si>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</si>
  <si>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</si>
  <si>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</si>
  <si>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</si>
  <si>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</si>
  <si>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</si>
  <si>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</si>
  <si>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</si>
  <si>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</si>
  <si>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</si>
  <si>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</si>
  <si>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</si>
  <si>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</si>
  <si>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</si>
  <si>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</si>
  <si>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</si>
  <si>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</si>
  <si>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</si>
  <si>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</si>
  <si>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</si>
  <si>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</si>
  <si>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</si>
  <si>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</si>
  <si>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</si>
  <si>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</si>
  <si>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</si>
  <si>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</si>
  <si>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</si>
  <si>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</si>
  <si>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</si>
  <si>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</si>
  <si>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</si>
  <si>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</si>
  <si>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</si>
  <si>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</si>
  <si>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</si>
  <si>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</si>
  <si>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</si>
  <si>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</si>
  <si>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</si>
  <si>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</si>
  <si>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</si>
  <si>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</si>
  <si>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</si>
  <si>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</si>
  <si>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</si>
  <si>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</si>
  <si>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</si>
  <si>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</si>
  <si>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</si>
  <si>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</si>
  <si>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</si>
  <si>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</si>
  <si>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</si>
  <si>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</si>
  <si>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</si>
  <si>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</si>
  <si>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</si>
  <si>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</si>
  <si>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</si>
  <si>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</si>
  <si>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</si>
  <si>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</si>
  <si>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</si>
  <si>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</si>
  <si>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</si>
  <si>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</si>
  <si>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</si>
  <si>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</si>
  <si>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</si>
  <si>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</si>
  <si>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</si>
  <si>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</si>
  <si>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</si>
  <si>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</si>
  <si>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</si>
  <si>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</si>
  <si>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</si>
  <si>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</si>
  <si>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</si>
  <si>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</si>
  <si>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</si>
  <si>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</si>
  <si>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</si>
  <si>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</si>
  <si>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</si>
  <si>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</si>
  <si>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</si>
  <si>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</si>
  <si>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</si>
  <si>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</si>
  <si>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</si>
  <si>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</si>
  <si>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</si>
  <si>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</si>
  <si>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</si>
  <si>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</si>
  <si>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</si>
  <si>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</si>
  <si>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</si>
  <si>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</si>
  <si>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</si>
  <si>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</si>
  <si>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</si>
  <si>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</si>
  <si>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</si>
  <si>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</si>
  <si>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</si>
  <si>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</si>
  <si>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</si>
  <si>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</si>
  <si>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</si>
  <si>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</si>
  <si>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</si>
  <si>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</si>
  <si>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</si>
  <si>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</si>
  <si>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</si>
  <si>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</si>
  <si>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</si>
  <si>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</si>
  <si>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</si>
  <si>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</si>
  <si>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</si>
  <si>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</si>
  <si>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</si>
  <si>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</si>
  <si>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</si>
  <si>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</si>
  <si>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</si>
  <si>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</si>
  <si>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</si>
  <si>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</si>
  <si>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</si>
  <si>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</si>
  <si>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</si>
  <si>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</si>
  <si>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</si>
  <si>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</si>
  <si>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</si>
  <si>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</si>
  <si>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</si>
  <si>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</si>
  <si>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</si>
  <si>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</si>
  <si>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</si>
  <si>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</si>
  <si>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</si>
  <si>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</si>
  <si>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</si>
  <si>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</si>
  <si>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</si>
  <si>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</si>
  <si>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</si>
  <si>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</si>
  <si>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</si>
  <si>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</si>
  <si>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</si>
  <si>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</si>
  <si>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</si>
  <si>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</si>
  <si>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</si>
  <si>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</si>
  <si>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</si>
  <si>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</si>
  <si>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</si>
  <si>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</si>
  <si>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</si>
  <si>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</si>
  <si>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</si>
  <si>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</si>
  <si>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</si>
  <si>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</si>
  <si>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</si>
  <si>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</si>
  <si>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</si>
  <si>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</si>
  <si>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</si>
  <si>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</si>
  <si>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</si>
  <si>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</si>
  <si>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</si>
  <si>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</si>
  <si>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</si>
  <si>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</si>
  <si>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</si>
  <si>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</si>
  <si>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</si>
  <si>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</si>
  <si>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</si>
  <si>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</si>
  <si>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</si>
  <si>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</si>
  <si>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</si>
  <si>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</si>
  <si>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</si>
  <si>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</si>
  <si>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</si>
  <si>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</si>
  <si>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</si>
  <si>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</si>
  <si>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</si>
  <si>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</si>
  <si>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</si>
  <si>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</si>
  <si>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</si>
  <si>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</si>
  <si>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</si>
  <si>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</si>
  <si>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</si>
  <si>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</si>
  <si>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</si>
  <si>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</si>
  <si>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</si>
  <si>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</si>
  <si>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</si>
  <si>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</si>
  <si>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</si>
  <si>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</si>
  <si>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</si>
  <si>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</si>
  <si>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</si>
  <si>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</si>
  <si>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</si>
  <si>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</si>
  <si>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</si>
  <si>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</si>
  <si>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</si>
  <si>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</si>
  <si>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</si>
  <si>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</si>
  <si>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</si>
  <si>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</si>
  <si>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</si>
  <si>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</si>
  <si>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</si>
  <si>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</si>
  <si>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</si>
  <si>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</si>
  <si>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</si>
  <si>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</si>
  <si>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</si>
  <si>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</si>
  <si>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</si>
  <si>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</si>
  <si>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</si>
  <si>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</si>
  <si>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</si>
  <si>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</si>
  <si>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</si>
  <si>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</si>
  <si>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</si>
  <si>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</si>
  <si>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</si>
  <si>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</si>
  <si>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</si>
  <si>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</si>
  <si>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</si>
  <si>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</si>
  <si>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</si>
  <si>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</si>
  <si>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</si>
  <si>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</si>
  <si>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</si>
  <si>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</si>
  <si>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</si>
  <si>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</si>
  <si>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</si>
  <si>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</si>
  <si>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</si>
  <si>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</si>
  <si>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</si>
  <si>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</si>
  <si>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</si>
  <si>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</si>
  <si>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</si>
  <si>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</si>
  <si>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</si>
  <si>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</si>
  <si>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</si>
  <si>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</si>
  <si>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</si>
  <si>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</si>
  <si>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</si>
  <si>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</si>
  <si>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</si>
  <si>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</si>
  <si>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</si>
  <si>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</si>
  <si>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</si>
  <si>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</si>
  <si>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</si>
  <si>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</si>
  <si>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</si>
  <si>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</si>
  <si>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</si>
  <si>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</si>
  <si>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</si>
  <si>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</si>
  <si>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</si>
  <si>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</si>
  <si>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</si>
  <si>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</si>
  <si>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</si>
  <si>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</si>
  <si>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</si>
  <si>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</si>
  <si>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</si>
  <si>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</si>
  <si>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</si>
  <si>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</si>
  <si>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</si>
  <si>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</si>
  <si>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</si>
  <si>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</si>
  <si>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</si>
  <si>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</si>
  <si>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</si>
  <si>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</si>
  <si>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</si>
  <si>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</si>
  <si>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</si>
  <si>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</si>
  <si>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</si>
  <si>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</si>
  <si>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</si>
  <si>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</si>
  <si>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</si>
  <si>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</si>
  <si>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</si>
  <si>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</si>
  <si>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</si>
  <si>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</si>
  <si>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</si>
  <si>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</si>
  <si>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</si>
  <si>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</si>
  <si>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</si>
  <si>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</si>
  <si>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</si>
  <si>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</si>
  <si>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</si>
  <si>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</si>
  <si>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</si>
  <si>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</si>
  <si>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</si>
  <si>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</si>
  <si>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</si>
  <si>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</si>
  <si>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</si>
  <si>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</si>
  <si>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</si>
  <si>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</si>
  <si>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</si>
  <si>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</si>
  <si>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</si>
  <si>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</si>
  <si>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</si>
  <si>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</si>
  <si>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</si>
  <si>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</si>
  <si>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</si>
  <si>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</si>
  <si>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</si>
  <si>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</si>
  <si>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</si>
  <si>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</si>
  <si>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</si>
  <si>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</si>
  <si>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</si>
  <si>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</si>
  <si>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</si>
  <si>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</si>
  <si>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</si>
  <si>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</si>
  <si>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</si>
  <si>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</si>
  <si>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</si>
  <si>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</si>
  <si>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</si>
  <si>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</si>
  <si>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</si>
  <si>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</si>
  <si>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</si>
  <si>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</si>
  <si>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</si>
  <si>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</si>
  <si>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</si>
  <si>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</si>
  <si>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</si>
  <si>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</si>
  <si>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</si>
  <si>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</si>
  <si>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</si>
  <si>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</si>
  <si>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</si>
  <si>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</si>
  <si>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</si>
  <si>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</si>
  <si>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</si>
  <si>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</si>
  <si>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</si>
  <si>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</si>
  <si>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</si>
  <si>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</si>
  <si>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</si>
  <si>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</si>
  <si>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</si>
  <si>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</si>
  <si>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</si>
  <si>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</si>
  <si>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</si>
  <si>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</si>
  <si>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</si>
  <si>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</si>
  <si>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</si>
  <si>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</si>
  <si>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</si>
  <si>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</si>
  <si>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</si>
  <si>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</si>
  <si>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</si>
  <si>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</si>
  <si>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</si>
  <si>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</si>
  <si>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</si>
  <si>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</si>
  <si>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</si>
  <si>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</si>
  <si>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</si>
  <si>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</si>
  <si>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</si>
  <si>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</si>
  <si>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</si>
  <si>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</si>
  <si>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</si>
  <si>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</si>
  <si>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</si>
  <si>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</si>
  <si>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</si>
  <si>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</si>
  <si>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</si>
  <si>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</si>
  <si>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</si>
  <si>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</si>
  <si>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</si>
  <si>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</si>
  <si>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</si>
  <si>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</si>
  <si>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</si>
  <si>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</si>
  <si>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</si>
  <si>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</si>
  <si>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</si>
  <si>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</si>
  <si>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</si>
  <si>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</si>
  <si>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</si>
  <si>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</si>
  <si>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</si>
  <si>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</si>
  <si>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</si>
  <si>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</si>
  <si>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</si>
  <si>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</si>
  <si>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</si>
  <si>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</si>
  <si>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</si>
  <si>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</si>
  <si>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</si>
  <si>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</si>
  <si>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</si>
  <si>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</si>
  <si>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</si>
  <si>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</si>
  <si>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</si>
  <si>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</si>
  <si>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</si>
  <si>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</si>
  <si>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</si>
  <si>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</si>
  <si>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</si>
  <si>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</si>
  <si>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</si>
  <si>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</si>
  <si>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</si>
  <si>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</si>
  <si>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</si>
  <si>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</si>
  <si>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</si>
  <si>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</si>
  <si>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</si>
  <si>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</si>
  <si>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</si>
  <si>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</si>
  <si>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</si>
  <si>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</si>
  <si>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</si>
  <si>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</si>
  <si>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</si>
  <si>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</si>
  <si>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</si>
  <si>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</si>
  <si>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</si>
  <si>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</si>
  <si>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</si>
  <si>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</si>
  <si>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</si>
  <si>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</si>
  <si>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</si>
  <si>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</si>
  <si>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</si>
  <si>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</si>
  <si>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</si>
  <si>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</si>
  <si>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</si>
  <si>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</si>
  <si>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</si>
  <si>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</si>
  <si>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</si>
  <si>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</si>
  <si>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</si>
  <si>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</si>
  <si>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</si>
  <si>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</si>
  <si>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</si>
  <si>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</si>
  <si>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</si>
  <si>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</si>
  <si>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</si>
  <si>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</si>
  <si>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</si>
  <si>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</si>
  <si>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</si>
  <si>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</si>
  <si>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</si>
  <si>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</si>
  <si>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</si>
  <si>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</si>
  <si>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</si>
  <si>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</si>
  <si>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</si>
  <si>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</si>
  <si>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</si>
  <si>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</si>
  <si>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</si>
  <si>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</si>
  <si>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</si>
  <si>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</si>
  <si>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</si>
  <si>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</si>
  <si>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</si>
  <si>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</si>
  <si>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</si>
  <si>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</si>
  <si>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</si>
  <si>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</si>
  <si>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</si>
  <si>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</si>
  <si>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</si>
  <si>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</si>
  <si>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</si>
  <si>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</si>
  <si>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</si>
  <si>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</si>
  <si>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</si>
  <si>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</si>
  <si>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</si>
  <si>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</si>
  <si>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</si>
  <si>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</si>
  <si>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</si>
  <si>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</si>
  <si>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</si>
  <si>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</si>
  <si>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</si>
  <si>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</si>
  <si>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</si>
  <si>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</si>
  <si>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</si>
  <si>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</si>
  <si>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</si>
  <si>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</si>
  <si>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</si>
  <si>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</si>
  <si>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</si>
  <si>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</si>
  <si>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</si>
  <si>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</si>
  <si>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</si>
  <si>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</si>
  <si>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</si>
  <si>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</si>
  <si>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</si>
  <si>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</si>
  <si>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</si>
  <si>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</si>
  <si>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</si>
  <si>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</si>
  <si>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</si>
  <si>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</si>
  <si>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</si>
  <si>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</si>
  <si>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</si>
  <si>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</si>
  <si>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</si>
  <si>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</si>
  <si>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</si>
  <si>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</si>
  <si>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</si>
  <si>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</si>
  <si>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</si>
  <si>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</si>
  <si>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</si>
  <si>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</si>
  <si>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</si>
  <si>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</si>
  <si>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</si>
  <si>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</si>
  <si>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</si>
  <si>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</si>
  <si>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</si>
  <si>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</si>
  <si>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</si>
  <si>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</si>
  <si>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</si>
  <si>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</si>
  <si>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</si>
  <si>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</si>
  <si>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</si>
  <si>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</si>
  <si>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</si>
  <si>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</si>
  <si>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</si>
  <si>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</si>
  <si>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</si>
  <si>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</si>
  <si>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</si>
  <si>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</si>
  <si>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</si>
  <si>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</si>
  <si>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</si>
  <si>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</si>
  <si>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</si>
  <si>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</si>
  <si>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</si>
  <si>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</si>
  <si>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</si>
  <si>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</si>
  <si>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</si>
  <si>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</si>
  <si>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</si>
  <si>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</si>
  <si>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</si>
  <si>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</si>
  <si>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</si>
  <si>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</si>
  <si>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</si>
  <si>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</si>
  <si>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</si>
  <si>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</si>
  <si>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</si>
  <si>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</si>
  <si>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</si>
  <si>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</si>
  <si>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</si>
  <si>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</si>
  <si>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</si>
  <si>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</si>
  <si>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</si>
  <si>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</si>
  <si>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</si>
  <si>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</si>
  <si>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</si>
  <si>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</si>
  <si>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</si>
  <si>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</si>
  <si>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</si>
  <si>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</si>
  <si>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</si>
  <si>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</si>
  <si>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</si>
  <si>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</si>
  <si>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</si>
  <si>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</si>
  <si>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</si>
  <si>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</si>
  <si>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</si>
  <si>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</si>
  <si>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</si>
  <si>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</si>
  <si>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</si>
  <si>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</si>
  <si>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</si>
  <si>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</si>
  <si>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</si>
  <si>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</si>
  <si>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</si>
  <si>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</si>
  <si>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</si>
  <si>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</si>
  <si>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</si>
  <si>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</si>
  <si>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</si>
  <si>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</si>
  <si>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</si>
  <si>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</si>
  <si>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</si>
  <si>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</si>
  <si>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</si>
  <si>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</si>
  <si>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</si>
  <si>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</si>
  <si>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</si>
  <si>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</si>
  <si>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</si>
  <si>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</si>
  <si>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</si>
  <si>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</si>
  <si>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</si>
  <si>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</si>
  <si>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</si>
  <si>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</si>
  <si>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</si>
  <si>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</si>
  <si>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</si>
  <si>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</si>
  <si>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</si>
  <si>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</si>
  <si>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</si>
  <si>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</si>
  <si>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</si>
  <si>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</si>
  <si>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</si>
  <si>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</si>
  <si>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</si>
  <si>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</si>
  <si>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</si>
  <si>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</si>
  <si>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</si>
  <si>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</si>
  <si>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</si>
  <si>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</si>
  <si>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</si>
  <si>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</si>
  <si>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</si>
  <si>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</si>
  <si>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</si>
  <si>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</si>
  <si>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</si>
  <si>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</si>
  <si>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</si>
  <si>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</si>
  <si>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</si>
  <si>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</si>
  <si>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</si>
  <si>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</si>
  <si>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</si>
  <si>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</si>
  <si>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</si>
  <si>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</si>
  <si>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</si>
  <si>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</si>
  <si>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</si>
  <si>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</si>
  <si>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</si>
  <si>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</si>
  <si>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</si>
  <si>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</si>
  <si>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</si>
  <si>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</si>
  <si>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</si>
  <si>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</si>
  <si>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</si>
  <si>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</si>
  <si>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</si>
  <si>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</si>
  <si>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</si>
  <si>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</si>
  <si>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</si>
  <si>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</si>
  <si>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</si>
  <si>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</si>
  <si>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</si>
  <si>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</si>
  <si>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</si>
  <si>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</si>
  <si>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</si>
  <si>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</si>
  <si>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</si>
  <si>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</si>
  <si>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</si>
  <si>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</si>
  <si>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</si>
  <si>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</si>
  <si>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</si>
  <si>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</si>
  <si>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</si>
  <si>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</si>
  <si>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</si>
  <si>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</si>
  <si>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</si>
  <si>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</si>
  <si>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</si>
  <si>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</si>
  <si>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</si>
  <si>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</si>
  <si>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</si>
  <si>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</si>
  <si>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</si>
  <si>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</si>
  <si>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</si>
  <si>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</si>
  <si>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</si>
  <si>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</si>
  <si>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</si>
  <si>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</si>
  <si>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</si>
  <si>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</si>
  <si>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</si>
  <si>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</si>
  <si>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</si>
  <si>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</si>
  <si>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</si>
  <si>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</si>
  <si>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</si>
  <si>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</si>
  <si>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</si>
  <si>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</si>
  <si>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</si>
  <si>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</si>
  <si>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</si>
  <si>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</si>
  <si>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</si>
  <si>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</si>
  <si>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</si>
  <si>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</si>
  <si>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</si>
  <si>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</si>
  <si>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</si>
  <si>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</si>
  <si>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</si>
  <si>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</si>
  <si>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</si>
  <si>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</si>
  <si>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</si>
  <si>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</si>
  <si>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</si>
  <si>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</si>
  <si>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</si>
  <si>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</si>
  <si>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</si>
  <si>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</si>
  <si>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</si>
  <si>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</si>
  <si>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</si>
  <si>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</si>
  <si>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</si>
  <si>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</si>
  <si>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</si>
  <si>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</si>
  <si>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</si>
  <si>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</si>
  <si>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</si>
  <si>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</si>
  <si>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</si>
  <si>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</si>
  <si>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</si>
  <si>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</si>
  <si>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</si>
  <si>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</si>
  <si>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</si>
  <si>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</si>
  <si>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</si>
  <si>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</si>
  <si>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</si>
  <si>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</si>
  <si>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</si>
  <si>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</si>
  <si>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</si>
  <si>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</si>
  <si>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</si>
  <si>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</si>
  <si>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</si>
  <si>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</si>
  <si>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</si>
  <si>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</si>
  <si>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</si>
  <si>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</si>
  <si>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</si>
  <si>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</si>
  <si>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</si>
  <si>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</si>
  <si>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</si>
  <si>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</si>
  <si>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</si>
  <si>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</si>
  <si>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</si>
  <si>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</si>
  <si>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</si>
  <si>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</si>
  <si>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</si>
  <si>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</si>
  <si>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</si>
  <si>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</si>
  <si>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</si>
  <si>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</si>
  <si>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</si>
  <si>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</si>
  <si>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</si>
  <si>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</si>
  <si>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</si>
  <si>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</si>
  <si>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</si>
  <si>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</si>
  <si>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</si>
  <si>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</si>
  <si>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</si>
  <si>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</si>
  <si>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</si>
  <si>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</si>
  <si>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</si>
  <si>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</si>
  <si>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</si>
  <si>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</si>
  <si>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</si>
  <si>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</si>
  <si>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</si>
  <si>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</si>
  <si>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</si>
  <si>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</si>
  <si>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</si>
  <si>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</si>
  <si>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</si>
  <si>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</si>
  <si>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</si>
  <si>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</si>
  <si>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</si>
  <si>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</si>
  <si>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</si>
  <si>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</si>
  <si>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</si>
  <si>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</si>
  <si>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</si>
  <si>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</si>
  <si>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</si>
  <si>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</si>
  <si>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</si>
  <si>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</si>
  <si>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</si>
  <si>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</si>
  <si>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</si>
  <si>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</si>
  <si>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</si>
  <si>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</si>
  <si>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</si>
  <si>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</si>
  <si>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</si>
  <si>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</si>
  <si>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</si>
  <si>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</si>
  <si>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</si>
  <si>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</si>
  <si>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</si>
  <si>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</si>
  <si>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</si>
  <si>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</si>
  <si>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</si>
  <si>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</si>
  <si>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</si>
  <si>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</si>
  <si>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</si>
  <si>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</si>
  <si>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</si>
  <si>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</si>
  <si>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</si>
  <si>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</si>
  <si>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</si>
  <si>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</si>
  <si>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</si>
  <si>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</si>
  <si>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</si>
  <si>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</si>
  <si>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</si>
  <si>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</si>
  <si>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</si>
  <si>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</si>
  <si>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</si>
  <si>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</si>
  <si>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</si>
  <si>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</si>
  <si>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</si>
  <si>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</si>
  <si>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</si>
  <si>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</si>
  <si>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</si>
  <si>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</si>
  <si>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</si>
  <si>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</si>
  <si>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</si>
  <si>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</si>
  <si>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</si>
  <si>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</si>
  <si>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</si>
  <si>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</si>
  <si>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</si>
  <si>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</si>
  <si>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</si>
  <si>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</si>
  <si>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</si>
  <si>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</si>
  <si>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</si>
  <si>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</si>
  <si>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</si>
  <si>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</si>
  <si>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</si>
  <si>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</si>
  <si>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</si>
  <si>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</si>
  <si>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</si>
  <si>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</si>
  <si>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</si>
  <si>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</si>
  <si>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</si>
  <si>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</si>
  <si>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</si>
  <si>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</si>
  <si>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</si>
  <si>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</si>
  <si>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</si>
  <si>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</si>
  <si>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</si>
  <si>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</si>
  <si>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</si>
  <si>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</si>
  <si>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</si>
  <si>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</si>
  <si>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</si>
  <si>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</si>
  <si>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</si>
  <si>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</si>
  <si>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</si>
  <si>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</si>
  <si>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</si>
  <si>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</si>
  <si>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</si>
  <si>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</si>
  <si>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</si>
  <si>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</si>
  <si>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</si>
  <si>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</si>
  <si>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</si>
  <si>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</si>
  <si>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</si>
  <si>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</si>
  <si>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</si>
  <si>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</si>
  <si>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</si>
  <si>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</si>
  <si>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</si>
  <si>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</si>
  <si>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</si>
  <si>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</si>
  <si>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</si>
  <si>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</si>
  <si>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</si>
  <si>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</si>
  <si>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</si>
  <si>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</si>
  <si>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</si>
  <si>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</si>
  <si>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</si>
  <si>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</si>
  <si>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</si>
  <si>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</si>
  <si>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</si>
  <si>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</si>
  <si>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</si>
  <si>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</si>
  <si>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</si>
  <si>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</si>
  <si>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</si>
  <si>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</si>
  <si>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</si>
  <si>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</si>
  <si>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</si>
  <si>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</si>
  <si>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</si>
  <si>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</si>
  <si>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</si>
  <si>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</si>
  <si>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</si>
  <si>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</si>
  <si>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</si>
  <si>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</si>
  <si>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</si>
  <si>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</si>
  <si>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</si>
  <si>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</si>
  <si>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</si>
  <si>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</si>
  <si>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</si>
  <si>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</si>
  <si>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</si>
  <si>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</si>
  <si>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</si>
  <si>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</si>
  <si>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</si>
  <si>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</si>
  <si>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</si>
  <si>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</si>
  <si>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</si>
  <si>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</si>
  <si>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</si>
  <si>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</si>
  <si>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</si>
  <si>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</si>
  <si>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</si>
  <si>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</si>
  <si>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</si>
  <si>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</si>
  <si>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</si>
  <si>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</si>
  <si>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</si>
  <si>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</si>
  <si>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</si>
  <si>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</si>
  <si>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</si>
  <si>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</si>
  <si>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</si>
  <si>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</si>
  <si>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</si>
  <si>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</si>
  <si>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</si>
  <si>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</si>
  <si>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</si>
  <si>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</si>
  <si>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</si>
  <si>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</si>
  <si>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</si>
  <si>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</si>
  <si>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</si>
  <si>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</si>
  <si>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</si>
  <si>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</si>
  <si>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</si>
  <si>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</si>
  <si>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</si>
  <si>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</si>
  <si>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</si>
  <si>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</si>
  <si>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</si>
  <si>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</si>
  <si>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</si>
  <si>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</si>
  <si>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</si>
  <si>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</si>
  <si>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</si>
  <si>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</si>
  <si>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</si>
  <si>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</si>
  <si>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</si>
  <si>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</si>
  <si>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</si>
  <si>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</si>
  <si>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</si>
  <si>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</si>
  <si>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</si>
  <si>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</si>
  <si>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</si>
  <si>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</si>
  <si>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</si>
  <si>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</si>
  <si>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</si>
  <si>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</si>
  <si>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</si>
  <si>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</si>
  <si>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</si>
  <si>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</si>
  <si>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</si>
  <si>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</si>
  <si>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</si>
  <si>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</si>
  <si>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</si>
  <si>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</si>
  <si>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</si>
  <si>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</si>
  <si>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</si>
  <si>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</si>
  <si>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</si>
  <si>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</si>
  <si>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</si>
  <si>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</si>
  <si>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</si>
  <si>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</si>
  <si>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</si>
  <si>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</si>
  <si>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</si>
  <si>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</si>
  <si>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</si>
  <si>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</si>
  <si>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</si>
  <si>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</si>
  <si>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</si>
  <si>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</si>
  <si>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</si>
  <si>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</si>
  <si>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</si>
  <si>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</si>
  <si>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</si>
  <si>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</si>
  <si>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</si>
  <si>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</si>
  <si>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</si>
  <si>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</si>
  <si>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</si>
  <si>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</si>
  <si>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</si>
  <si>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</si>
  <si>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</si>
  <si>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</si>
  <si>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</si>
  <si>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</si>
  <si>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</si>
  <si>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</si>
  <si>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</si>
  <si>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</si>
  <si>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</si>
  <si>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</si>
  <si>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</si>
  <si>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</si>
  <si>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</si>
  <si>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</si>
  <si>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</si>
  <si>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</si>
  <si>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</si>
  <si>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</si>
  <si>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</si>
  <si>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</si>
  <si>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</si>
  <si>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</si>
  <si>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</si>
  <si>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</si>
  <si>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</si>
  <si>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</si>
  <si>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</si>
  <si>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</si>
  <si>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</si>
  <si>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</si>
  <si>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</si>
  <si>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</si>
  <si>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</si>
  <si>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</si>
  <si>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</si>
  <si>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</si>
  <si>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</si>
  <si>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</si>
  <si>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</si>
  <si>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</si>
  <si>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</si>
  <si>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</si>
  <si>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</si>
  <si>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</si>
  <si>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</si>
  <si>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</si>
  <si>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</si>
  <si>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</si>
  <si>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</si>
  <si>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</si>
  <si>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</si>
  <si>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</si>
  <si>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</si>
  <si>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</si>
  <si>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</si>
  <si>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</si>
  <si>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</si>
  <si>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</si>
  <si>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</si>
  <si>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</si>
  <si>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</si>
  <si>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</si>
  <si>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</si>
  <si>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</si>
  <si>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</si>
  <si>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</si>
  <si>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</si>
  <si>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</si>
  <si>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</si>
  <si>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</si>
  <si>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</si>
  <si>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</si>
  <si>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</si>
  <si>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</si>
  <si>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</si>
  <si>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</si>
  <si>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</si>
  <si>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</si>
  <si>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</si>
  <si>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</si>
  <si>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</si>
  <si>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</si>
  <si>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</si>
  <si>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</si>
  <si>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</si>
  <si>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</si>
  <si>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</si>
  <si>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</si>
  <si>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</si>
  <si>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</si>
  <si>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</si>
  <si>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</si>
  <si>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</si>
  <si>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</si>
  <si>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</si>
  <si>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</si>
  <si>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</si>
  <si>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</si>
  <si>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</si>
  <si>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</si>
  <si>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</si>
  <si>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</si>
  <si>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</si>
  <si>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</si>
  <si>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</si>
  <si>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</si>
  <si>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</si>
  <si>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</si>
  <si>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</si>
  <si>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</si>
  <si>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</si>
  <si>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</si>
  <si>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</si>
  <si>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</si>
  <si>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</si>
  <si>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</si>
  <si>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</si>
  <si>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</si>
  <si>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</si>
  <si>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</si>
  <si>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</si>
  <si>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</si>
  <si>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</si>
  <si>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</si>
  <si>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</si>
  <si>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</si>
  <si>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</si>
  <si>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</si>
  <si>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</si>
  <si>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</si>
  <si>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</si>
  <si>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</si>
  <si>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</si>
  <si>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</si>
  <si>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</si>
  <si>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</si>
  <si>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</si>
  <si>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</si>
  <si>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</si>
  <si>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</si>
  <si>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</si>
  <si>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</si>
  <si>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</si>
  <si>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</si>
  <si>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</si>
  <si>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</si>
  <si>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</si>
  <si>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</si>
  <si>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</si>
  <si>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</si>
  <si>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</si>
  <si>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</si>
  <si>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</si>
  <si>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</si>
  <si>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</si>
  <si>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</si>
  <si>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</si>
  <si>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</si>
  <si>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</si>
  <si>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</si>
  <si>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</si>
  <si>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</si>
  <si>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</si>
  <si>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</si>
  <si>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</si>
  <si>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</si>
  <si>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</si>
  <si>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</si>
  <si>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</si>
  <si>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</si>
  <si>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</si>
  <si>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</si>
  <si>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</si>
  <si>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</si>
  <si>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</si>
  <si>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</si>
  <si>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</si>
  <si>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</si>
  <si>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</si>
  <si>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</si>
  <si>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</si>
  <si>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</si>
  <si>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</si>
  <si>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</si>
  <si>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</si>
  <si>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</si>
  <si>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</si>
  <si>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</si>
  <si>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</si>
  <si>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</si>
  <si>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</si>
  <si>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</si>
  <si>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</si>
  <si>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</si>
  <si>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</si>
  <si>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</si>
  <si>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</si>
  <si>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</si>
  <si>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</si>
  <si>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</si>
  <si>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</si>
  <si>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</si>
  <si>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</si>
  <si>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</si>
  <si>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</si>
  <si>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</si>
  <si>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</si>
  <si>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</si>
  <si>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</si>
  <si>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</si>
  <si>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</si>
  <si>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</si>
  <si>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</si>
  <si>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</si>
  <si>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</si>
  <si>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</si>
  <si>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</si>
  <si>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</si>
  <si>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</si>
  <si>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</si>
  <si>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</si>
  <si>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</si>
  <si>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</si>
  <si>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</si>
  <si>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</si>
  <si>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</si>
  <si>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</si>
  <si>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</si>
  <si>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</si>
  <si>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</si>
  <si>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</si>
  <si>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</si>
  <si>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</si>
  <si>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</si>
  <si>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</si>
  <si>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</si>
  <si>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</si>
  <si>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</si>
  <si>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</si>
  <si>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</si>
  <si>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</si>
  <si>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</si>
  <si>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</si>
  <si>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</si>
  <si>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</si>
  <si>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</si>
  <si>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</si>
  <si>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</si>
  <si>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</si>
  <si>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</si>
  <si>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</si>
  <si>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</si>
  <si>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</si>
  <si>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</si>
  <si>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</si>
  <si>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</si>
  <si>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</si>
  <si>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</si>
  <si>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</si>
  <si>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</si>
  <si>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</si>
  <si>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</si>
  <si>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</si>
  <si>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</si>
  <si>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</si>
  <si>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</si>
  <si>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</si>
  <si>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</si>
  <si>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</si>
  <si>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</si>
  <si>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</si>
  <si>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</si>
  <si>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</si>
  <si>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</si>
  <si>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</si>
  <si>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</si>
  <si>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</si>
  <si>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</si>
  <si>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</si>
  <si>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</si>
  <si>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</si>
  <si>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</si>
  <si>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</si>
  <si>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</si>
  <si>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</si>
  <si>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</si>
  <si>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</si>
  <si>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</si>
  <si>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</si>
  <si>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</si>
  <si>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</si>
  <si>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</si>
  <si>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</si>
  <si>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</si>
  <si>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</si>
  <si>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</si>
  <si>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</si>
  <si>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</si>
  <si>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</si>
  <si>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</si>
  <si>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</si>
  <si>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</si>
  <si>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</si>
  <si>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</si>
  <si>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</si>
  <si>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</si>
  <si>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</si>
  <si>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</si>
  <si>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</si>
  <si>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</si>
  <si>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</si>
  <si>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</si>
  <si>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</si>
  <si>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</si>
  <si>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</si>
  <si>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</si>
  <si>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</si>
  <si>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</si>
  <si>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</si>
  <si>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</si>
  <si>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</si>
  <si>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</si>
  <si>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</si>
  <si>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</si>
  <si>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</si>
  <si>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</si>
  <si>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</si>
  <si>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</si>
  <si>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</si>
  <si>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</si>
  <si>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</si>
  <si>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</si>
  <si>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</si>
  <si>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</si>
  <si>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</si>
  <si>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</si>
  <si>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</si>
  <si>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</si>
  <si>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</si>
  <si>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</si>
  <si>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</si>
  <si>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</si>
  <si>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</si>
  <si>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</si>
  <si>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</si>
  <si>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</si>
  <si>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</si>
  <si>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</si>
  <si>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</si>
  <si>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</si>
  <si>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</si>
  <si>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</si>
  <si>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</si>
  <si>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</si>
  <si>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</si>
  <si>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</si>
  <si>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</si>
  <si>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</si>
  <si>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</si>
  <si>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</si>
  <si>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</si>
  <si>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</si>
  <si>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</si>
  <si>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</si>
  <si>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</si>
  <si>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</si>
  <si>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</si>
  <si>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</si>
  <si>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</si>
  <si>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</si>
  <si>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</si>
  <si>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</si>
  <si>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</si>
  <si>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</si>
  <si>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</si>
  <si>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</si>
  <si>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</si>
  <si>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</si>
  <si>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</si>
  <si>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</si>
  <si>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</si>
  <si>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</si>
  <si>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</si>
  <si>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</si>
  <si>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</si>
  <si>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</si>
  <si>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</si>
  <si>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</si>
  <si>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</si>
  <si>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</si>
  <si>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</si>
  <si>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</si>
  <si>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</si>
  <si>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</si>
  <si>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</si>
  <si>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</si>
  <si>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</si>
  <si>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</si>
  <si>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</si>
  <si>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</si>
  <si>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</si>
  <si>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</si>
  <si>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</si>
  <si>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</si>
  <si>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</si>
  <si>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</si>
  <si>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</si>
  <si>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</si>
  <si>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</si>
  <si>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</si>
  <si>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</si>
  <si>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</si>
  <si>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</si>
  <si>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</si>
  <si>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</si>
  <si>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</si>
  <si>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</si>
  <si>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</si>
  <si>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</si>
  <si>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</si>
  <si>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</si>
  <si>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</si>
  <si>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</si>
  <si>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</si>
  <si>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</si>
  <si>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</si>
  <si>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</si>
  <si>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</si>
  <si>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</si>
  <si>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</si>
  <si>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</si>
  <si>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</si>
  <si>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</si>
  <si>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</si>
  <si>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</si>
  <si>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</si>
  <si>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</si>
  <si>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</si>
  <si>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</si>
  <si>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</si>
  <si>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</si>
  <si>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</si>
  <si>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</si>
  <si>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</si>
  <si>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</si>
  <si>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</si>
  <si>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</si>
  <si>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</si>
  <si>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</si>
  <si>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</si>
  <si>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</si>
  <si>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</si>
  <si>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</si>
  <si>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</si>
  <si>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</si>
  <si>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</si>
  <si>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</si>
  <si>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</si>
  <si>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</si>
  <si>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</si>
  <si>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</si>
  <si>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</si>
  <si>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</si>
  <si>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</si>
  <si>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</si>
  <si>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</si>
  <si>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</si>
  <si>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</si>
  <si>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</si>
  <si>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</si>
  <si>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</si>
  <si>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</si>
  <si>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</si>
  <si>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</si>
  <si>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</si>
  <si>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</si>
  <si>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</si>
  <si>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</si>
  <si>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</si>
  <si>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</si>
  <si>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</si>
  <si>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</si>
  <si>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</si>
  <si>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</si>
  <si>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</si>
  <si>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</si>
  <si>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</si>
  <si>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</si>
  <si>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</si>
  <si>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</si>
  <si>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</si>
  <si>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</si>
  <si>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</si>
  <si>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</si>
  <si>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</si>
  <si>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</si>
  <si>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</si>
  <si>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</si>
  <si>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</si>
  <si>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</si>
  <si>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</si>
  <si>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</si>
  <si>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</si>
  <si>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</si>
  <si>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</si>
  <si>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</si>
  <si>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</si>
  <si>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</si>
  <si>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</si>
  <si>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</si>
  <si>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</si>
  <si>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</si>
  <si>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</si>
  <si>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</si>
  <si>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</si>
  <si>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</si>
  <si>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</si>
  <si>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</si>
  <si>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</si>
  <si>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</si>
  <si>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</si>
  <si>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</si>
  <si>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</si>
  <si>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</si>
  <si>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</si>
  <si>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</si>
  <si>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</si>
  <si>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</si>
  <si>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</si>
  <si>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</si>
  <si>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</si>
  <si>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</si>
  <si>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</si>
  <si>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</si>
  <si>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</si>
  <si>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</si>
  <si>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</si>
  <si>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</si>
  <si>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</si>
  <si>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</si>
  <si>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</si>
  <si>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</si>
  <si>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</si>
  <si>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</si>
  <si>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</si>
  <si>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</si>
  <si>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</si>
  <si>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</si>
  <si>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</si>
  <si>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</si>
  <si>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</si>
  <si>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</si>
  <si>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</si>
  <si>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</si>
  <si>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</si>
  <si>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</si>
  <si>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</si>
  <si>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</si>
  <si>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</si>
  <si>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</si>
  <si>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</si>
  <si>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</si>
  <si>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</si>
  <si>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</si>
  <si>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</si>
  <si>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</si>
  <si>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</si>
  <si>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</si>
  <si>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</si>
  <si>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</si>
  <si>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</si>
  <si>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</si>
  <si>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</si>
  <si>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</si>
  <si>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</si>
  <si>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</si>
  <si>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</si>
  <si>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</si>
  <si>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</si>
  <si>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</si>
  <si>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</si>
  <si>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</si>
  <si>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</si>
  <si>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</si>
  <si>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</si>
  <si>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</si>
  <si>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</si>
  <si>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</si>
  <si>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</si>
  <si>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</si>
  <si>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</si>
  <si>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</si>
  <si>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</si>
  <si>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</si>
  <si>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</si>
  <si>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</si>
  <si>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</si>
  <si>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</si>
  <si>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</si>
  <si>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</si>
  <si>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</si>
  <si>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</si>
  <si>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</si>
  <si>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</si>
  <si>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</si>
  <si>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</si>
  <si>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</si>
  <si>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</si>
  <si>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</si>
  <si>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</si>
  <si>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</si>
  <si>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</si>
  <si>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</si>
  <si>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</si>
  <si>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</si>
  <si>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</si>
  <si>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</si>
  <si>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</si>
  <si>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</si>
  <si>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</si>
  <si>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</si>
  <si>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</si>
  <si>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</si>
  <si>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</si>
  <si>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</si>
  <si>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</si>
  <si>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</si>
  <si>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</si>
  <si>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</si>
  <si>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</si>
  <si>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</si>
  <si>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</si>
  <si>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</si>
  <si>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</si>
  <si>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</si>
  <si>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</si>
  <si>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</si>
  <si>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</si>
  <si>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</si>
  <si>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</si>
  <si>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</si>
  <si>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</si>
  <si>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</si>
  <si>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</si>
  <si>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</si>
  <si>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</si>
  <si>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</si>
  <si>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</si>
  <si>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</si>
  <si>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</si>
  <si>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</si>
  <si>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</si>
  <si>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</si>
  <si>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</si>
  <si>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</si>
  <si>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</si>
  <si>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</si>
  <si>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</si>
  <si>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</si>
  <si>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</si>
  <si>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</si>
  <si>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</si>
  <si>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</si>
  <si>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</si>
  <si>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</si>
  <si>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</si>
  <si>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</si>
  <si>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</si>
  <si>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</si>
  <si>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</si>
  <si>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</si>
  <si>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</si>
  <si>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</si>
  <si>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</si>
  <si>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</si>
  <si>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</si>
  <si>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</si>
  <si>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</si>
  <si>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</si>
  <si>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</si>
  <si>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</si>
  <si>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</si>
  <si>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</si>
  <si>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</si>
  <si>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</si>
  <si>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</si>
  <si>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</si>
  <si>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</si>
  <si>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</si>
  <si>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</si>
  <si>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</si>
  <si>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</si>
  <si>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</si>
  <si>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</si>
  <si>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</si>
  <si>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</si>
  <si>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</si>
  <si>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</si>
  <si>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</si>
  <si>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</si>
  <si>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</si>
  <si>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</si>
  <si>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</si>
  <si>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</si>
  <si>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</si>
  <si>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</si>
  <si>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</si>
  <si>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</si>
  <si>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</si>
  <si>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</si>
  <si>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</si>
  <si>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</si>
  <si>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</si>
  <si>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</si>
  <si>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</si>
  <si>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</si>
  <si>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</si>
  <si>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</si>
  <si>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</si>
  <si>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</si>
  <si>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</si>
  <si>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</si>
  <si>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</si>
  <si>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</si>
  <si>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</si>
  <si>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</si>
  <si>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</si>
  <si>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</si>
  <si>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</si>
  <si>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</si>
  <si>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</si>
  <si>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</si>
  <si>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</si>
  <si>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</si>
  <si>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</si>
  <si>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</si>
  <si>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</si>
  <si>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</si>
  <si>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</si>
  <si>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</si>
  <si>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</si>
  <si>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</si>
  <si>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</si>
  <si>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</si>
  <si>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</si>
  <si>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</si>
  <si>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</si>
  <si>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</si>
  <si>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</si>
  <si>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</si>
  <si>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</si>
  <si>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</si>
  <si>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</si>
  <si>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</si>
  <si>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</si>
  <si>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</si>
  <si>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</si>
  <si>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</si>
  <si>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</si>
  <si>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</si>
  <si>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</si>
  <si>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</si>
  <si>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</si>
  <si>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</si>
  <si>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</si>
  <si>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</si>
  <si>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</si>
  <si>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</si>
  <si>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</si>
  <si>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</si>
  <si>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</si>
  <si>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</si>
  <si>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</si>
  <si>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</si>
  <si>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</si>
  <si>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</si>
  <si>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</si>
  <si>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</si>
  <si>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</si>
  <si>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</si>
  <si>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</si>
  <si>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</si>
  <si>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</si>
  <si>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</si>
  <si>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</si>
  <si>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</si>
  <si>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</si>
  <si>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</si>
  <si>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</si>
  <si>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</si>
  <si>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</si>
  <si>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</si>
  <si>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</si>
  <si>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</si>
  <si>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</si>
  <si>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</si>
  <si>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</si>
  <si>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</si>
  <si>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</si>
  <si>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</si>
  <si>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</si>
  <si>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</si>
  <si>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</si>
  <si>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</si>
  <si>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</si>
  <si>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</si>
  <si>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</si>
  <si>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</si>
  <si>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</si>
  <si>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</si>
  <si>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</si>
  <si>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</si>
  <si>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</si>
  <si>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</si>
  <si>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</si>
  <si>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</si>
  <si>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</si>
  <si>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</si>
  <si>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</si>
  <si>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</si>
  <si>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</si>
  <si>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</si>
  <si>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</si>
  <si>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</si>
  <si>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</si>
  <si>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</si>
  <si>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</si>
  <si>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</si>
  <si>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</si>
  <si>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</si>
  <si>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</si>
  <si>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</si>
  <si>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</si>
  <si>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</si>
  <si>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</si>
  <si>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</si>
  <si>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</si>
  <si>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</si>
  <si>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</si>
  <si>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</si>
  <si>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</si>
  <si>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</si>
  <si>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</si>
  <si>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</si>
  <si>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</si>
  <si>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</si>
  <si>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</si>
  <si>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</si>
  <si>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</si>
  <si>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</si>
  <si>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</si>
  <si>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</si>
  <si>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</si>
  <si>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</si>
  <si>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</si>
  <si>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</si>
  <si>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</si>
  <si>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</si>
  <si>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</si>
  <si>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</si>
  <si>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</si>
  <si>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</si>
  <si>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</si>
  <si>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</si>
  <si>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</si>
  <si>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</si>
  <si>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</si>
  <si>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</si>
  <si>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</si>
  <si>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</si>
  <si>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</si>
  <si>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</si>
  <si>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</si>
  <si>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</si>
  <si>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</si>
  <si>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</si>
  <si>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</si>
  <si>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</si>
  <si>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</si>
  <si>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</si>
  <si>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</si>
  <si>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</si>
  <si>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</si>
  <si>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</si>
  <si>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</si>
  <si>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</si>
  <si>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</si>
  <si>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</si>
  <si>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</si>
  <si>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</si>
  <si>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</si>
  <si>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</si>
  <si>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</si>
  <si>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</si>
  <si>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</si>
  <si>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</si>
  <si>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</si>
  <si>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</si>
  <si>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</si>
  <si>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</si>
  <si>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</si>
  <si>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</si>
  <si>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</si>
  <si>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</si>
  <si>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</si>
  <si>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</si>
  <si>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</si>
  <si>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</si>
  <si>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</si>
  <si>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</si>
  <si>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</si>
  <si>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</si>
  <si>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</si>
  <si>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</si>
  <si>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</si>
  <si>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</si>
  <si>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</si>
  <si>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</si>
  <si>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</si>
  <si>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</si>
  <si>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</si>
  <si>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</si>
  <si>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</si>
  <si>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</si>
  <si>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</si>
  <si>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</si>
  <si>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</si>
  <si>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</si>
  <si>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</si>
  <si>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</si>
  <si>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</si>
  <si>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</si>
  <si>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</si>
  <si>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</si>
  <si>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</si>
  <si>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</si>
  <si>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</si>
  <si>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</si>
  <si>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</si>
  <si>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</si>
  <si>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</si>
  <si>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</si>
  <si>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</si>
  <si>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</si>
  <si>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</si>
  <si>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</si>
  <si>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</si>
  <si>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</si>
  <si>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</si>
  <si>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</si>
  <si>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</si>
  <si>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</si>
  <si>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</si>
  <si>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</si>
  <si>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</si>
  <si>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</si>
  <si>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</si>
  <si>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</si>
  <si>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</si>
  <si>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</si>
  <si>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</si>
  <si>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</si>
  <si>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</si>
  <si>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</si>
  <si>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</si>
  <si>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</si>
  <si>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</si>
  <si>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</si>
  <si>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</si>
  <si>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</si>
  <si>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</si>
  <si>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</si>
  <si>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</si>
  <si>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</si>
  <si>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</si>
  <si>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</si>
  <si>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</si>
  <si>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</si>
  <si>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</si>
  <si>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</si>
  <si>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</si>
  <si>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</si>
  <si>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</si>
  <si>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</si>
  <si>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</si>
  <si>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</si>
  <si>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</si>
  <si>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</si>
  <si>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</si>
  <si>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</si>
  <si>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</si>
  <si>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</si>
  <si>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</si>
  <si>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</si>
  <si>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</si>
  <si>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</si>
  <si>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</si>
  <si>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</si>
  <si>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</si>
  <si>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</si>
  <si>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</si>
  <si>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</si>
  <si>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</si>
  <si>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</si>
  <si>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</si>
  <si>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</si>
  <si>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</si>
  <si>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</si>
  <si>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</si>
  <si>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</si>
  <si>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</si>
  <si>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</si>
  <si>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</si>
  <si>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</si>
  <si>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</si>
  <si>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</si>
  <si>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</si>
  <si>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</si>
  <si>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</si>
  <si>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</si>
  <si>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</si>
  <si>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</si>
  <si>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</si>
  <si>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</si>
  <si>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</si>
  <si>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</si>
  <si>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</si>
  <si>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</si>
  <si>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</si>
  <si>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</si>
  <si>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</si>
  <si>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</si>
  <si>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</si>
  <si>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</si>
  <si>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</si>
  <si>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</si>
  <si>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</si>
  <si>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</si>
  <si>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</si>
  <si>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</si>
  <si>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</si>
  <si>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</si>
  <si>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</si>
  <si>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</si>
  <si>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</si>
  <si>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</si>
  <si>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</si>
  <si>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</si>
  <si>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</si>
  <si>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</si>
  <si>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</si>
  <si>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</si>
  <si>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</si>
  <si>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</si>
  <si>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</si>
  <si>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</si>
  <si>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</si>
  <si>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</si>
  <si>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</si>
  <si>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</si>
  <si>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</si>
  <si>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</si>
  <si>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</si>
  <si>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</si>
  <si>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</si>
  <si>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</si>
  <si>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</si>
  <si>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</si>
  <si>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</si>
  <si>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</si>
  <si>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</si>
  <si>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</si>
  <si>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</si>
  <si>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</si>
  <si>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</si>
  <si>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</si>
  <si>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</si>
  <si>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</si>
  <si>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</si>
  <si>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</si>
  <si>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</si>
  <si>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</si>
  <si>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</si>
  <si>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</si>
  <si>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</si>
  <si>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</si>
  <si>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</si>
  <si>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</si>
  <si>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</si>
  <si>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</si>
  <si>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</si>
  <si>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</si>
  <si>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</si>
  <si>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</si>
  <si>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</si>
  <si>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</si>
  <si>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</si>
  <si>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</si>
  <si>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</si>
  <si>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</si>
  <si>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</si>
  <si>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</si>
  <si>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</si>
  <si>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</si>
  <si>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</si>
  <si>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</si>
  <si>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</si>
  <si>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</si>
  <si>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</si>
  <si>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</si>
  <si>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</si>
  <si>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</si>
  <si>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</si>
  <si>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</si>
  <si>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</si>
  <si>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</si>
  <si>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</si>
  <si>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</si>
  <si>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</si>
  <si>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</si>
  <si>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</si>
  <si>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</si>
  <si>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</si>
  <si>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</si>
  <si>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</si>
  <si>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</si>
  <si>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</si>
  <si>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</si>
  <si>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</si>
  <si>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</si>
  <si>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</si>
  <si>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</si>
  <si>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</si>
  <si>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</si>
  <si>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</si>
  <si>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</si>
  <si>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</si>
  <si>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</si>
  <si>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</si>
  <si>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</si>
  <si>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</si>
  <si>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</si>
  <si>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</si>
  <si>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</si>
  <si>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</si>
  <si>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</si>
  <si>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</si>
  <si>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</si>
  <si>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</si>
  <si>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</si>
  <si>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</si>
  <si>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</si>
  <si>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</si>
  <si>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</si>
  <si>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</si>
  <si>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</si>
  <si>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</si>
  <si>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</si>
  <si>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</si>
  <si>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</si>
  <si>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</si>
  <si>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</si>
  <si>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</si>
  <si>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</si>
  <si>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</si>
  <si>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</si>
  <si>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</si>
  <si>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</si>
  <si>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</si>
  <si>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</si>
  <si>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</si>
  <si>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</si>
  <si>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</si>
  <si>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</si>
  <si>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</si>
  <si>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</si>
  <si>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</si>
  <si>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</si>
  <si>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</si>
  <si>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</si>
  <si>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</si>
  <si>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</si>
  <si>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</si>
  <si>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</si>
  <si>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</si>
  <si>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</si>
  <si>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</si>
  <si>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</si>
  <si>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</si>
  <si>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</si>
  <si>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</si>
  <si>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</si>
  <si>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</si>
  <si>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</si>
  <si>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</si>
  <si>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</si>
  <si>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</si>
  <si>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</si>
  <si>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</si>
  <si>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</si>
  <si>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</si>
  <si>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</si>
  <si>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</si>
  <si>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</si>
  <si>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</si>
  <si>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</si>
  <si>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</si>
  <si>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</si>
  <si>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</si>
  <si>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</si>
  <si>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</si>
  <si>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</si>
  <si>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</si>
  <si>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</si>
  <si>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</si>
  <si>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</si>
  <si>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</si>
  <si>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</si>
  <si>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</si>
  <si>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</si>
  <si>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</si>
  <si>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</si>
  <si>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</si>
  <si>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</si>
  <si>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</si>
  <si>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</si>
  <si>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</si>
  <si>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</si>
  <si>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</si>
  <si>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</si>
  <si>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</si>
  <si>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</si>
  <si>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</si>
  <si>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</si>
  <si>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</si>
  <si>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</si>
  <si>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</si>
  <si>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</si>
  <si>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</si>
  <si>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</si>
  <si>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</si>
  <si>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</si>
  <si>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</si>
  <si>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</si>
  <si>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</si>
  <si>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</si>
  <si>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</si>
  <si>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</si>
  <si>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</si>
  <si>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</si>
  <si>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</si>
  <si>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</si>
  <si>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</si>
  <si>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</si>
  <si>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</si>
  <si>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</si>
  <si>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</si>
  <si>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</si>
  <si>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</si>
  <si>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</si>
  <si>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</si>
  <si>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</si>
  <si>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</si>
  <si>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</si>
  <si>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</si>
  <si>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</si>
  <si>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</si>
  <si>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</si>
  <si>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</si>
  <si>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</si>
  <si>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</si>
  <si>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</si>
  <si>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</si>
  <si>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</si>
  <si>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</si>
  <si>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</si>
  <si>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</si>
  <si>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</si>
  <si>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</si>
  <si>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</si>
  <si>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</si>
  <si>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</si>
  <si>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</si>
  <si>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</si>
  <si>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</si>
  <si>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</si>
  <si>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</si>
  <si>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</si>
  <si>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</si>
  <si>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</si>
  <si>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</si>
  <si>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</si>
  <si>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</si>
  <si>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</si>
  <si>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</si>
  <si>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</si>
  <si>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</si>
  <si>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</si>
  <si>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</si>
  <si>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</si>
  <si>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</si>
  <si>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</si>
  <si>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</si>
  <si>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</si>
  <si>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</si>
  <si>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</si>
  <si>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</si>
  <si>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</si>
  <si>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</si>
  <si>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</si>
  <si>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</si>
  <si>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</si>
  <si>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</si>
  <si>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</si>
  <si>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</si>
  <si>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</si>
  <si>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</si>
  <si>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</si>
  <si>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</si>
  <si>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</si>
  <si>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</si>
  <si>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</si>
  <si>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</si>
  <si>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</si>
  <si>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</si>
  <si>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</si>
  <si>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</si>
  <si>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</si>
  <si>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</si>
  <si>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</si>
  <si>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</si>
  <si>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</si>
  <si>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</si>
  <si>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</si>
  <si>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</si>
  <si>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</si>
  <si>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</si>
  <si>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</si>
  <si>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</si>
  <si>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</si>
  <si>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</si>
  <si>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</si>
  <si>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</si>
  <si>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</si>
  <si>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</si>
  <si>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</si>
  <si>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</si>
  <si>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</si>
  <si>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</si>
  <si>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</si>
  <si>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</si>
  <si>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</si>
  <si>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</si>
  <si>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</si>
  <si>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</si>
  <si>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</si>
  <si>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</si>
  <si>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</si>
  <si>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</si>
  <si>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</si>
  <si>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</si>
  <si>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</si>
  <si>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</si>
  <si>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</si>
  <si>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</si>
  <si>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</si>
  <si>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</si>
  <si>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</si>
  <si>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</si>
  <si>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</si>
  <si>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</si>
  <si>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</si>
  <si>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</si>
  <si>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</si>
  <si>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</si>
  <si>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</si>
  <si>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</si>
  <si>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</si>
  <si>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</si>
  <si>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</si>
  <si>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</si>
  <si>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</si>
  <si>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</si>
  <si>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</si>
  <si>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</si>
  <si>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</si>
  <si>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</si>
  <si>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</si>
  <si>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</si>
  <si>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</si>
  <si>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</si>
  <si>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</si>
  <si>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</si>
  <si>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</si>
  <si>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</si>
  <si>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</si>
  <si>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</si>
  <si>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</si>
  <si>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</si>
  <si>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</si>
  <si>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</si>
  <si>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</si>
  <si>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</si>
  <si>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</si>
  <si>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</si>
  <si>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</si>
  <si>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</si>
  <si>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</si>
  <si>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</si>
  <si>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</si>
  <si>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</si>
  <si>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</si>
  <si>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</si>
  <si>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</si>
  <si>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</si>
  <si>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</si>
  <si>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</si>
  <si>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</si>
  <si>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</si>
  <si>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</si>
  <si>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</si>
  <si>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</si>
  <si>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</si>
  <si>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</si>
  <si>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</si>
  <si>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</si>
  <si>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</si>
  <si>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</si>
  <si>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</si>
  <si>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</si>
  <si>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</si>
  <si>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</si>
  <si>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</si>
  <si>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</si>
  <si>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</si>
  <si>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</si>
  <si>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</si>
  <si>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</si>
  <si>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</si>
  <si>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</si>
  <si>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</si>
  <si>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</si>
  <si>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</si>
  <si>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</si>
  <si>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</si>
  <si>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</si>
  <si>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</si>
  <si>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</si>
  <si>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</si>
  <si>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</si>
  <si>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</si>
  <si>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</si>
  <si>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</si>
  <si>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</si>
  <si>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</si>
  <si>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</si>
  <si>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</si>
  <si>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</si>
  <si>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</si>
  <si>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</si>
  <si>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</si>
  <si>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</si>
  <si>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</si>
  <si>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</si>
  <si>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</si>
  <si>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</si>
  <si>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</si>
  <si>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</si>
  <si>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</si>
  <si>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</si>
  <si>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</si>
  <si>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</si>
  <si>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</si>
  <si>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</si>
  <si>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</si>
  <si>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</si>
  <si>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</si>
  <si>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</si>
  <si>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</si>
  <si>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</si>
  <si>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</si>
  <si>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</si>
  <si>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</si>
  <si>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</si>
  <si>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</si>
  <si>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</si>
  <si>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</si>
  <si>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</si>
  <si>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</si>
  <si>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</si>
  <si>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</si>
  <si>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</si>
  <si>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</si>
  <si>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</si>
  <si>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</si>
  <si>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</si>
  <si>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</si>
  <si>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</si>
  <si>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</si>
  <si>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</si>
  <si>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</si>
  <si>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</si>
  <si>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</si>
  <si>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</si>
  <si>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</si>
  <si>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</si>
  <si>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</si>
  <si>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</si>
  <si>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</si>
  <si>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</si>
  <si>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</si>
  <si>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</si>
  <si>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</si>
  <si>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</si>
  <si>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</si>
  <si>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</si>
  <si>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</si>
  <si>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</si>
  <si>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</si>
  <si>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</si>
  <si>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</si>
  <si>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</si>
  <si>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</si>
  <si>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</si>
  <si>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</si>
  <si>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</si>
  <si>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</si>
  <si>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</si>
  <si>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</si>
  <si>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</si>
  <si>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</si>
  <si>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</si>
  <si>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</si>
  <si>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</si>
  <si>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</si>
  <si>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</si>
  <si>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</si>
  <si>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</si>
  <si>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</si>
  <si>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</si>
  <si>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</si>
  <si>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</si>
  <si>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</si>
  <si>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</si>
  <si>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</si>
  <si>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</si>
  <si>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</si>
  <si>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</si>
  <si>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</si>
  <si>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</si>
  <si>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</si>
  <si>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</si>
  <si>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</si>
  <si>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</si>
  <si>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</si>
  <si>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</si>
  <si>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</si>
  <si>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</si>
  <si>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</si>
  <si>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</si>
  <si>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</si>
  <si>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</si>
  <si>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</si>
  <si>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</si>
  <si>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</si>
  <si>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</si>
  <si>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</si>
  <si>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</si>
  <si>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</si>
  <si>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</si>
  <si>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</si>
  <si>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</si>
  <si>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</si>
  <si>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</si>
  <si>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</si>
  <si>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</si>
  <si>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</si>
  <si>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</si>
  <si>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</si>
  <si>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</si>
  <si>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</si>
  <si>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</si>
  <si>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Date Created Conversion</t>
  </si>
  <si>
    <t>Date Ended Conversion</t>
  </si>
  <si>
    <t>Sum of goal</t>
  </si>
  <si>
    <t>Sum of pledged</t>
  </si>
  <si>
    <t>Total Sum of goal</t>
  </si>
  <si>
    <t>Total Sum of pledged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</si>
  <si>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</si>
  <si>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</si>
  <si>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</si>
  <si>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</si>
  <si>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</si>
  <si>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</si>
  <si>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</si>
  <si>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</si>
  <si>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</si>
  <si>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</si>
  <si>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</si>
  <si>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</si>
  <si>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</si>
  <si>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</si>
  <si>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</si>
  <si>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</si>
  <si>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</si>
  <si>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</si>
  <si>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</si>
  <si>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</si>
  <si>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</si>
  <si>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</si>
  <si>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</si>
  <si>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</si>
  <si>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</si>
  <si>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</si>
  <si>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</si>
  <si>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</si>
  <si>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</si>
  <si>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children's books</t>
  </si>
  <si>
    <t>animation</t>
  </si>
  <si>
    <t>art books</t>
  </si>
  <si>
    <t>documentary</t>
  </si>
  <si>
    <t>drama</t>
  </si>
  <si>
    <t>electronic music</t>
  </si>
  <si>
    <t>faith</t>
  </si>
  <si>
    <t>fiction</t>
  </si>
  <si>
    <t>food trucks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</si>
  <si>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</si>
  <si>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</si>
  <si>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</si>
  <si>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</si>
  <si>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</si>
  <si>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</si>
  <si>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</si>
  <si>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</si>
  <si>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</si>
  <si>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</si>
  <si>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</si>
  <si>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</si>
  <si>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</si>
  <si>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restaurants</t>
  </si>
  <si>
    <t>rock</t>
  </si>
  <si>
    <t>science fiction</t>
  </si>
  <si>
    <t>shorts</t>
  </si>
  <si>
    <t>space exploration</t>
  </si>
  <si>
    <t>spaces</t>
  </si>
  <si>
    <t>tabletop games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</si>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</sst>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1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[StarterBook.xlsx]CampaingState!PivotTable1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vs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CampaingState!$B$3:$B$4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CampaingState!$A$5:$A$14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CampaingState!$B$5:$B$14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6-4B54-A8E2-DDE188623E59}"/>
            </c:ext>
          </c:extLst>
        </c:ser>
        <c:ser>
          <c:idx val="1"/>
          <c:order val="1"/>
          <c:tx>
            <c:strRef>
              <c:f>CampaingState!$C$3:$C$4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CampaingState!$A$5:$A$14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CampaingState!$C$5:$C$14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56-4B54-A8E2-DDE188623E59}"/>
            </c:ext>
          </c:extLst>
        </c:ser>
        <c:ser>
          <c:idx val="2"/>
          <c:order val="2"/>
          <c:tx>
            <c:strRef>
              <c:f>CampaingState!$D$3:$D$4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CampaingState!$A$5:$A$14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CampaingState!$D$5:$D$14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56-4B54-A8E2-DDE188623E59}"/>
            </c:ext>
          </c:extLst>
        </c:ser>
        <c:ser>
          <c:idx val="3"/>
          <c:order val="3"/>
          <c:tx>
            <c:strRef>
              <c:f>CampaingState!$E$3:$E$4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CampaingState!$A$5:$A$14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CampaingState!$E$5:$E$14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56-4B54-A8E2-DDE188623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2170704"/>
        <c:axId val="1122182352"/>
      </c:barChart>
      <c:catAx>
        <c:axId val="112217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82352"/>
        <c:crosses val="autoZero"/>
        <c:auto val="1"/>
        <c:lblAlgn val="ctr"/>
        <c:lblOffset val="100"/>
        <c:noMultiLvlLbl val="0"/>
      </c:catAx>
      <c:valAx>
        <c:axId val="112218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7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Vs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Sheet3!$A$7:$A$40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Sheet3!$B$7:$B$40</c:f>
              <c:numCache>
                <c:formatCode>General</c:formatCode>
                <c:ptCount val="33"/>
                <c:pt idx="1">
                  <c:v>1</c:v>
                </c:pt>
                <c:pt idx="8">
                  <c:v>2</c:v>
                </c:pt>
                <c:pt idx="24">
                  <c:v>3</c:v>
                </c:pt>
                <c:pt idx="26">
                  <c:v>1</c:v>
                </c:pt>
                <c:pt idx="27">
                  <c:v>1</c:v>
                </c:pt>
                <c:pt idx="3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F-417A-BC7F-817458C87EA7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Sheet3!$A$7:$A$40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Sheet3!$C$7:$C$40</c:f>
              <c:numCache>
                <c:formatCode>General</c:formatCode>
                <c:ptCount val="33"/>
                <c:pt idx="0">
                  <c:v>5</c:v>
                </c:pt>
                <c:pt idx="2">
                  <c:v>2</c:v>
                </c:pt>
                <c:pt idx="4">
                  <c:v>2</c:v>
                </c:pt>
                <c:pt idx="7">
                  <c:v>2</c:v>
                </c:pt>
                <c:pt idx="8">
                  <c:v>6</c:v>
                </c:pt>
                <c:pt idx="11">
                  <c:v>1</c:v>
                </c:pt>
                <c:pt idx="12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8</c:v>
                </c:pt>
                <c:pt idx="22">
                  <c:v>2</c:v>
                </c:pt>
                <c:pt idx="27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8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F-417A-BC7F-817458C87EA7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Sheet3!$A$7:$A$40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Sheet3!$D$7:$D$40</c:f>
              <c:numCache>
                <c:formatCode>General</c:formatCode>
                <c:ptCount val="33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F-417A-BC7F-817458C87EA7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Sheet3!$A$7:$A$40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Sheet3!$E$7:$E$40</c:f>
              <c:numCache>
                <c:formatCode>General</c:formatCode>
                <c:ptCount val="33"/>
                <c:pt idx="3">
                  <c:v>4</c:v>
                </c:pt>
                <c:pt idx="5">
                  <c:v>2</c:v>
                </c:pt>
                <c:pt idx="9">
                  <c:v>3</c:v>
                </c:pt>
                <c:pt idx="10">
                  <c:v>1</c:v>
                </c:pt>
                <c:pt idx="12">
                  <c:v>2</c:v>
                </c:pt>
                <c:pt idx="13">
                  <c:v>1</c:v>
                </c:pt>
                <c:pt idx="15">
                  <c:v>4</c:v>
                </c:pt>
                <c:pt idx="17">
                  <c:v>3</c:v>
                </c:pt>
                <c:pt idx="19">
                  <c:v>6</c:v>
                </c:pt>
                <c:pt idx="21">
                  <c:v>22</c:v>
                </c:pt>
                <c:pt idx="23">
                  <c:v>6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F-417A-BC7F-817458C87EA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6492928"/>
        <c:axId val="1006490848"/>
      </c:barChart>
      <c:catAx>
        <c:axId val="10064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490848"/>
        <c:crosses val="autoZero"/>
        <c:auto val="1"/>
        <c:lblAlgn val="ctr"/>
        <c:lblOffset val="100"/>
        <c:noMultiLvlLbl val="0"/>
      </c:catAx>
      <c:valAx>
        <c:axId val="100649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49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45720</xdr:rowOff>
    </xdr:from>
    <xdr:to>
      <xdr:col>24</xdr:col>
      <xdr:colOff>114300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989AE-8E8D-45E9-A9BA-1BF720326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19048</xdr:colOff>
      <xdr:row>3</xdr:row>
      <xdr:rowOff>176210</xdr:rowOff>
    </xdr:from>
    <xdr:to>
      <xdr:col>17</xdr:col>
      <xdr:colOff>571499</xdr:colOff>
      <xdr:row>40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91AA4F-469E-49A5-8EE2-BACDB279C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fford Ouma" refreshedDate="44362.978449189817" createdVersion="7" refreshedVersion="7" minRefreshableVersion="3" recordCount="4115" xr:uid="{09B2516F-1D5B-4AC3-AA2F-3AB23E224AA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fford Ouma" refreshedDate="44363.872381944442" createdVersion="7" refreshedVersion="7" minRefreshableVersion="3" recordCount="4115" xr:uid="{0AA37284-39E9-4B9C-A824-9A5C841C6BE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107.40909090909089"/>
    <n v="39.383333333333333"/>
    <x v="0"/>
    <x v="1"/>
    <x v="105"/>
    <d v="2016-05-14T00:00:00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2.375"/>
    <n v="47.5"/>
    <x v="0"/>
    <x v="2"/>
    <x v="127"/>
    <d v="2015-04-03T13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x v="38"/>
    <x v="117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3.4000000000000004"/>
    <n v="25.5"/>
    <x v="0"/>
    <x v="3"/>
    <x v="184"/>
    <d v="2014-09-01T03:59:00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6.8999999999999992E-2"/>
    <n v="69"/>
    <x v="0"/>
    <x v="3"/>
    <x v="189"/>
    <d v="2016-09-03T16:34:37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58.461538461538467"/>
    <n v="54.285714285714285"/>
    <x v="0"/>
    <x v="3"/>
    <x v="201"/>
    <d v="2015-02-08T19:38:4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55.698440000000005"/>
    <n v="331.53833333333336"/>
    <x v="0"/>
    <x v="3"/>
    <x v="216"/>
    <d v="2015-04-22T22:00:37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0.72"/>
    <n v="120"/>
    <x v="0"/>
    <x v="3"/>
    <x v="220"/>
    <d v="2015-08-20T20:06:0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292.89999999999998"/>
    <n v="36.612499999999997"/>
    <x v="0"/>
    <x v="4"/>
    <x v="306"/>
    <d v="2013-03-20T19:05:33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6.4102564102564097E-2"/>
    <n v="25"/>
    <x v="0"/>
    <x v="5"/>
    <x v="459"/>
    <d v="2011-11-13T16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0.28667813379201834"/>
    <n v="71.666666666666671"/>
    <x v="0"/>
    <x v="5"/>
    <x v="489"/>
    <d v="2012-01-05T11:33:00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1.6666666666666668E-3"/>
    <n v="1"/>
    <x v="0"/>
    <x v="5"/>
    <x v="496"/>
    <d v="2014-02-10T22:21:1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100.85"/>
    <n v="63.829113924050631"/>
    <x v="1"/>
    <x v="6"/>
    <x v="527"/>
    <d v="2017-02-17T16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0.8"/>
    <n v="20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0.2"/>
    <n v="10"/>
    <x v="2"/>
    <x v="7"/>
    <x v="577"/>
    <d v="2016-05-20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3.3444444444444441"/>
    <n v="150.5"/>
    <x v="2"/>
    <x v="7"/>
    <x v="588"/>
    <d v="2016-11-17T19:28:06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x v="61"/>
    <x v="461"/>
    <x v="1"/>
    <x v="12"/>
    <s v="EUR"/>
    <n v="1490447662"/>
    <n v="1485267262"/>
    <b v="0"/>
    <n v="6"/>
    <b v="0"/>
    <x v="7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07.05"/>
    <n v="125.94117647058823"/>
    <x v="2"/>
    <x v="8"/>
    <x v="647"/>
    <d v="2016-03-17T17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04.46206037108834"/>
    <n v="109.33695652173913"/>
    <x v="2"/>
    <x v="8"/>
    <x v="658"/>
    <d v="2015-07-26T18:00:0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1.06"/>
    <n v="90.857142857142861"/>
    <x v="2"/>
    <x v="8"/>
    <x v="695"/>
    <d v="2014-10-3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0.87454545454545463"/>
    <n v="120.25"/>
    <x v="2"/>
    <x v="8"/>
    <x v="704"/>
    <d v="2017-02-20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10.214285714285715"/>
    <n v="44.6875"/>
    <x v="2"/>
    <x v="8"/>
    <x v="716"/>
    <d v="2014-12-01T00:00:00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130.65"/>
    <n v="43.55"/>
    <x v="3"/>
    <x v="9"/>
    <x v="729"/>
    <d v="2012-09-19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105"/>
    <n v="58.333333333333336"/>
    <x v="4"/>
    <x v="11"/>
    <x v="805"/>
    <d v="2011-07-16T23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155.71428571428572"/>
    <n v="28.684210526315791"/>
    <x v="4"/>
    <x v="11"/>
    <x v="818"/>
    <d v="2012-08-07T17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100.60706666666665"/>
    <n v="97.993896103896105"/>
    <x v="4"/>
    <x v="11"/>
    <x v="832"/>
    <d v="2012-01-21T08:13:00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117.25000000000001"/>
    <n v="58.625"/>
    <x v="4"/>
    <x v="11"/>
    <x v="835"/>
    <d v="2012-05-19T03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122.00090909090908"/>
    <n v="28.553404255319148"/>
    <x v="4"/>
    <x v="12"/>
    <x v="846"/>
    <d v="2014-03-10T14:00:00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5.0256410256410255"/>
    <n v="19.600000000000001"/>
    <x v="4"/>
    <x v="13"/>
    <x v="918"/>
    <d v="2014-12-01T22:59:2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28.04"/>
    <n v="58.416666666666664"/>
    <x v="2"/>
    <x v="8"/>
    <x v="950"/>
    <d v="2016-01-17T18:01:01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1.625"/>
    <n v="13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07.4"/>
    <n v="108.48484848484848"/>
    <x v="4"/>
    <x v="15"/>
    <x v="1031"/>
    <d v="2015-12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1.4133333333333333"/>
    <n v="53"/>
    <x v="5"/>
    <x v="16"/>
    <x v="1048"/>
    <d v="2016-09-25T01:16:29"/>
  </r>
  <r>
    <n v="1049"/>
    <s v="J1 (Canceled)"/>
    <s v="------"/>
    <x v="14"/>
    <x v="117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0.82000000000000006"/>
    <n v="410"/>
    <x v="6"/>
    <x v="17"/>
    <x v="1083"/>
    <d v="2014-08-02T15:49:4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3.42"/>
    <n v="114"/>
    <x v="6"/>
    <x v="17"/>
    <x v="1085"/>
    <d v="2016-03-14T15:06:1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1.6714285714285713"/>
    <n v="25.434782608695652"/>
    <x v="6"/>
    <x v="18"/>
    <x v="1127"/>
    <d v="2014-11-14T21:30:00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n v="0.15"/>
    <n v="37.5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0.1"/>
    <n v="25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11.75"/>
    <n v="69.117647058823536"/>
    <x v="7"/>
    <x v="19"/>
    <x v="1180"/>
    <d v="2014-06-28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114.99999999999999"/>
    <n v="32.34375"/>
    <x v="8"/>
    <x v="20"/>
    <x v="1206"/>
    <d v="2017-03-11T13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116.15384615384616"/>
    <n v="48.70967741935484"/>
    <x v="4"/>
    <x v="11"/>
    <x v="1377"/>
    <d v="2017-02-03T04:11:00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0.42"/>
    <n v="6.1764705882352944"/>
    <x v="3"/>
    <x v="22"/>
    <x v="1405"/>
    <d v="2014-11-28T17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10.5"/>
    <n v="225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147.66666666666666"/>
    <n v="35.44"/>
    <x v="3"/>
    <x v="23"/>
    <x v="1463"/>
    <d v="2013-04-07T20:52:18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38.70400000000001"/>
    <n v="103.20238095238095"/>
    <x v="3"/>
    <x v="23"/>
    <x v="1472"/>
    <d v="2013-10-16T13:01:4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0.7142857142857143"/>
    <n v="25"/>
    <x v="3"/>
    <x v="10"/>
    <x v="1483"/>
    <d v="2016-07-22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13.639999999999999"/>
    <n v="155"/>
    <x v="3"/>
    <x v="25"/>
    <x v="1568"/>
    <d v="2014-12-24T01:29:45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0.5"/>
    <n v="5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79"/>
    <n v="131.66666666666666"/>
    <x v="8"/>
    <x v="26"/>
    <x v="1585"/>
    <d v="2016-12-25T11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103.8"/>
    <n v="34.6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44.3"/>
    <n v="253.14285714285714"/>
    <x v="4"/>
    <x v="28"/>
    <x v="1688"/>
    <d v="2017-04-09T11:49:5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42.725880551301685"/>
    <n v="34.024390243902438"/>
    <x v="4"/>
    <x v="28"/>
    <x v="1717"/>
    <d v="2016-04-21T04:00:00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114.7"/>
    <n v="42.481481481481481"/>
    <x v="8"/>
    <x v="20"/>
    <x v="1758"/>
    <d v="2016-07-14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115.85714285714286"/>
    <n v="24.575757575757574"/>
    <x v="4"/>
    <x v="11"/>
    <x v="1823"/>
    <d v="2012-10-24T16:26:16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262.5"/>
    <n v="42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104"/>
    <n v="47.272727272727273"/>
    <x v="4"/>
    <x v="11"/>
    <x v="1835"/>
    <d v="2016-03-31T15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0.12"/>
    <n v="3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195.37933333333334"/>
    <n v="27.3896261682243"/>
    <x v="4"/>
    <x v="14"/>
    <x v="1926"/>
    <d v="2010-11-02T00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0.05"/>
    <n v="1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42.472727272727276"/>
    <n v="83.428571428571431"/>
    <x v="8"/>
    <x v="31"/>
    <x v="1987"/>
    <d v="2015-03-01T15:21:1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00.33333333333334"/>
    <n v="188.125"/>
    <x v="4"/>
    <x v="14"/>
    <x v="2098"/>
    <d v="2012-03-08T02:43:5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0.05"/>
    <n v="5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0.02"/>
    <n v="1"/>
    <x v="6"/>
    <x v="17"/>
    <x v="2146"/>
    <d v="2016-02-11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n v="2E-3"/>
    <n v="1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n v="0.2"/>
    <n v="5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n v="103.2"/>
    <n v="51.6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n v="0.6"/>
    <n v="15"/>
    <x v="7"/>
    <x v="34"/>
    <x v="2506"/>
    <d v="2015-10-03T21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n v="107.24974999999999"/>
    <n v="52.962839506172834"/>
    <x v="4"/>
    <x v="35"/>
    <x v="2528"/>
    <d v="2015-08-20T11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n v="10.6"/>
    <n v="48.18181818181818"/>
    <x v="7"/>
    <x v="19"/>
    <x v="2581"/>
    <d v="2015-11-16T16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n v="5.1000000000000004E-2"/>
    <n v="8.5"/>
    <x v="2"/>
    <x v="36"/>
    <x v="2654"/>
    <d v="2015-04-21T13:25:2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n v="9.285714285714286E-2"/>
    <n v="22.75"/>
    <x v="2"/>
    <x v="36"/>
    <x v="2658"/>
    <d v="2016-07-30T21:13:14"/>
  </r>
  <r>
    <n v="2659"/>
    <s v="test (Canceled)"/>
    <s v="test"/>
    <x v="197"/>
    <x v="1819"/>
    <x v="1"/>
    <x v="0"/>
    <s v="USD"/>
    <n v="1429321210"/>
    <n v="1426729210"/>
    <b v="0"/>
    <n v="10"/>
    <b v="0"/>
    <x v="36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n v="0.33"/>
    <n v="44"/>
    <x v="2"/>
    <x v="37"/>
    <x v="2679"/>
    <d v="2015-02-28T00:01:3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n v="10.48"/>
    <n v="31.757575757575758"/>
    <x v="3"/>
    <x v="39"/>
    <x v="2756"/>
    <d v="2014-01-11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n v="112.1"/>
    <n v="44.25"/>
    <x v="1"/>
    <x v="6"/>
    <x v="2806"/>
    <d v="2015-08-05T11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n v="114.71959999999999"/>
    <n v="30.189368421052631"/>
    <x v="1"/>
    <x v="6"/>
    <x v="2832"/>
    <d v="2014-11-23T22:00:00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n v="0.04"/>
    <n v="20"/>
    <x v="1"/>
    <x v="6"/>
    <x v="2863"/>
    <d v="2014-09-09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n v="0.5"/>
    <n v="12.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n v="100"/>
    <n v="35.714285714285715"/>
    <x v="1"/>
    <x v="38"/>
    <x v="2988"/>
    <d v="2016-06-20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n v="104.5"/>
    <n v="48.984375"/>
    <x v="1"/>
    <x v="38"/>
    <x v="2992"/>
    <d v="2016-10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n v="107.74999999999999"/>
    <n v="88.865979381443296"/>
    <x v="1"/>
    <x v="38"/>
    <x v="3006"/>
    <d v="2014-12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n v="0.15227272727272728"/>
    <n v="55.833333333333336"/>
    <x v="1"/>
    <x v="38"/>
    <x v="3060"/>
    <d v="2015-09-28T06:35:34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n v="8.64"/>
    <n v="64.8"/>
    <x v="1"/>
    <x v="38"/>
    <x v="3075"/>
    <d v="2016-08-19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n v="0.66666666666666674"/>
    <n v="10"/>
    <x v="1"/>
    <x v="38"/>
    <x v="3121"/>
    <d v="2014-09-26T16:18:5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n v="3.2499999999999999E-3"/>
    <n v="6.5"/>
    <x v="1"/>
    <x v="38"/>
    <x v="3124"/>
    <d v="2015-02-02T18:43:21"/>
  </r>
  <r>
    <n v="3125"/>
    <s v="N/A (Canceled)"/>
    <s v="N/A"/>
    <x v="86"/>
    <x v="117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n v="3.75"/>
    <n v="93.75"/>
    <x v="1"/>
    <x v="6"/>
    <x v="3130"/>
    <d v="2017-04-14T04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n v="101"/>
    <n v="98.536585365853654"/>
    <x v="1"/>
    <x v="6"/>
    <x v="3157"/>
    <d v="2014-07-19T05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n v="124.2"/>
    <n v="50.901639344262293"/>
    <x v="1"/>
    <x v="6"/>
    <x v="3168"/>
    <d v="2014-06-13T22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n v="101.66666666666666"/>
    <n v="61"/>
    <x v="1"/>
    <x v="6"/>
    <x v="3270"/>
    <d v="2015-07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n v="101.6"/>
    <n v="203.2"/>
    <x v="1"/>
    <x v="6"/>
    <x v="3284"/>
    <d v="2016-01-29T05:59:00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n v="133.46666666666667"/>
    <n v="57.2"/>
    <x v="1"/>
    <x v="6"/>
    <x v="3301"/>
    <d v="2016-08-01T06:59:00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n v="106.25"/>
    <n v="184.78260869565219"/>
    <x v="1"/>
    <x v="6"/>
    <x v="3359"/>
    <d v="2017-02-25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n v="127.14285714285714"/>
    <n v="72.950819672131146"/>
    <x v="1"/>
    <x v="6"/>
    <x v="3466"/>
    <d v="2016-04-19T23:27:30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n v="202"/>
    <n v="59.411764705882355"/>
    <x v="1"/>
    <x v="6"/>
    <x v="3599"/>
    <d v="2015-08-30T00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n v="110.75"/>
    <n v="110.75"/>
    <x v="1"/>
    <x v="6"/>
    <x v="3657"/>
    <d v="2016-06-01T21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n v="100.8"/>
    <n v="63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n v="239.4"/>
    <n v="26.021739130434781"/>
    <x v="1"/>
    <x v="6"/>
    <x v="3718"/>
    <d v="2015-02-27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n v="17.666666666666668"/>
    <n v="81.538461538461533"/>
    <x v="1"/>
    <x v="6"/>
    <x v="3860"/>
    <d v="2014-08-12T15:51:50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n v="12.55"/>
    <n v="50.2"/>
    <x v="1"/>
    <x v="6"/>
    <x v="3867"/>
    <d v="2016-06-18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x v="3"/>
    <x v="117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n v="16.514285714285716"/>
    <n v="82.571428571428569"/>
    <x v="1"/>
    <x v="6"/>
    <x v="3999"/>
    <d v="2014-08-31T19:51:4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n v="10.050000000000001"/>
    <n v="100.5"/>
    <x v="1"/>
    <x v="6"/>
    <x v="4003"/>
    <d v="2015-02-15T14:05:47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n v="4.7"/>
    <n v="9.4"/>
    <x v="1"/>
    <x v="6"/>
    <x v="4086"/>
    <d v="2015-11-21T04:00:0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n v="0.2"/>
    <n v="1"/>
    <x v="1"/>
    <x v="6"/>
    <x v="4113"/>
    <d v="2016-01-08T06:34:00"/>
  </r>
  <r>
    <m/>
    <m/>
    <m/>
    <x v="445"/>
    <x v="2548"/>
    <x v="4"/>
    <x v="21"/>
    <m/>
    <m/>
    <m/>
    <m/>
    <m/>
    <m/>
    <x v="41"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377B1-2E73-4998-B429-B2B3B5580E49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15" firstHeaderRow="1" firstDataRow="3" firstDataCol="1"/>
  <pivotFields count="22">
    <pivotField showAll="0"/>
    <pivotField showAll="0"/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pledged" fld="4" baseField="0" baseItem="0"/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6C128-81B1-4999-96BF-DCAA7C1DD28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B95C3-D9DF-421D-839F-656BC2F6BA9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F4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34">
    <i>
      <x/>
    </i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7"/>
    </i>
    <i>
      <x v="28"/>
    </i>
    <i>
      <x v="29"/>
    </i>
    <i>
      <x v="30"/>
    </i>
    <i>
      <x v="32"/>
    </i>
    <i>
      <x v="33"/>
    </i>
    <i>
      <x v="34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3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29E2-A693-49C4-872E-7F40D2B66861}">
  <sheetPr codeName="Sheet2"/>
  <dimension ref="A3:K15"/>
  <sheetViews>
    <sheetView workbookViewId="0">
      <selection activeCell="A5" sqref="A5"/>
    </sheetView>
  </sheetViews>
  <sheetFormatPr defaultRowHeight="15" x14ac:dyDescent="0.25"/>
  <cols>
    <col min="1" max="1" width="12.5703125" bestFit="1" customWidth="1"/>
    <col min="2" max="2" width="15.5703125" bestFit="1" customWidth="1"/>
    <col min="3" max="3" width="11" bestFit="1" customWidth="1"/>
    <col min="4" max="4" width="14.28515625" bestFit="1" customWidth="1"/>
    <col min="5" max="5" width="11" bestFit="1" customWidth="1"/>
    <col min="6" max="6" width="14.28515625" bestFit="1" customWidth="1"/>
    <col min="7" max="7" width="11" bestFit="1" customWidth="1"/>
    <col min="8" max="8" width="14.28515625" bestFit="1" customWidth="1"/>
    <col min="9" max="9" width="12" bestFit="1" customWidth="1"/>
    <col min="10" max="10" width="19.140625" bestFit="1" customWidth="1"/>
    <col min="11" max="11" width="15.7109375" bestFit="1" customWidth="1"/>
    <col min="12" max="12" width="19.140625" bestFit="1" customWidth="1"/>
    <col min="13" max="13" width="15.7109375" bestFit="1" customWidth="1"/>
  </cols>
  <sheetData>
    <row r="3" spans="1:11" x14ac:dyDescent="0.25">
      <c r="B3" s="8" t="s">
        <v>8323</v>
      </c>
    </row>
    <row r="4" spans="1:11" x14ac:dyDescent="0.25">
      <c r="B4" t="s">
        <v>8220</v>
      </c>
      <c r="D4" t="s">
        <v>8221</v>
      </c>
      <c r="F4" t="s">
        <v>8222</v>
      </c>
      <c r="H4" t="s">
        <v>8219</v>
      </c>
      <c r="J4" t="s">
        <v>8329</v>
      </c>
      <c r="K4" t="s">
        <v>8328</v>
      </c>
    </row>
    <row r="5" spans="1:11" x14ac:dyDescent="0.25">
      <c r="A5" s="8" t="s">
        <v>8312</v>
      </c>
      <c r="B5" t="s">
        <v>8327</v>
      </c>
      <c r="C5" t="s">
        <v>8326</v>
      </c>
      <c r="D5" t="s">
        <v>8327</v>
      </c>
      <c r="E5" t="s">
        <v>8326</v>
      </c>
      <c r="F5" t="s">
        <v>8327</v>
      </c>
      <c r="G5" t="s">
        <v>8326</v>
      </c>
      <c r="H5" t="s">
        <v>8327</v>
      </c>
      <c r="I5" t="s">
        <v>8326</v>
      </c>
    </row>
    <row r="6" spans="1:11" x14ac:dyDescent="0.25">
      <c r="A6" s="9" t="s">
        <v>8330</v>
      </c>
      <c r="B6" s="7">
        <v>0</v>
      </c>
      <c r="C6" s="7">
        <v>4000</v>
      </c>
      <c r="D6" s="7">
        <v>3161</v>
      </c>
      <c r="E6" s="7">
        <v>31500</v>
      </c>
      <c r="F6" s="7"/>
      <c r="G6" s="7"/>
      <c r="H6" s="7">
        <v>42043.42</v>
      </c>
      <c r="I6" s="7">
        <v>38300</v>
      </c>
      <c r="J6" s="7">
        <v>45204.42</v>
      </c>
      <c r="K6" s="7">
        <v>73800</v>
      </c>
    </row>
    <row r="7" spans="1:11" x14ac:dyDescent="0.25">
      <c r="A7" s="9" t="s">
        <v>8331</v>
      </c>
      <c r="B7" s="7">
        <v>205</v>
      </c>
      <c r="C7" s="7">
        <v>1897</v>
      </c>
      <c r="D7" s="7">
        <v>4251</v>
      </c>
      <c r="E7" s="7">
        <v>72800</v>
      </c>
      <c r="F7" s="7"/>
      <c r="G7" s="7"/>
      <c r="H7" s="7">
        <v>336478.35</v>
      </c>
      <c r="I7" s="7">
        <v>277919</v>
      </c>
      <c r="J7" s="7">
        <v>340934.35</v>
      </c>
      <c r="K7" s="7">
        <v>352616</v>
      </c>
    </row>
    <row r="8" spans="1:11" x14ac:dyDescent="0.25">
      <c r="A8" s="9" t="s">
        <v>8332</v>
      </c>
      <c r="B8" s="7">
        <v>3439</v>
      </c>
      <c r="C8" s="7">
        <v>525411</v>
      </c>
      <c r="D8" s="7">
        <v>14379.01</v>
      </c>
      <c r="E8" s="7">
        <v>461655</v>
      </c>
      <c r="F8" s="7"/>
      <c r="G8" s="7"/>
      <c r="H8" s="7">
        <v>1161679.0300000005</v>
      </c>
      <c r="I8" s="7">
        <v>947761.34000000008</v>
      </c>
      <c r="J8" s="7">
        <v>1179497.0400000005</v>
      </c>
      <c r="K8" s="7">
        <v>1934827.34</v>
      </c>
    </row>
    <row r="9" spans="1:11" x14ac:dyDescent="0.25">
      <c r="A9" s="9" t="s">
        <v>8333</v>
      </c>
      <c r="B9" s="7">
        <v>196</v>
      </c>
      <c r="C9" s="7">
        <v>43000</v>
      </c>
      <c r="D9" s="7">
        <v>51441.03</v>
      </c>
      <c r="E9" s="7">
        <v>1923210</v>
      </c>
      <c r="F9" s="7"/>
      <c r="G9" s="7"/>
      <c r="H9" s="7">
        <v>3002899.7699999996</v>
      </c>
      <c r="I9" s="7">
        <v>1596591.47</v>
      </c>
      <c r="J9" s="7">
        <v>3054536.7999999993</v>
      </c>
      <c r="K9" s="7">
        <v>3562801.4699999997</v>
      </c>
    </row>
    <row r="10" spans="1:11" x14ac:dyDescent="0.25">
      <c r="A10" s="9" t="s">
        <v>8334</v>
      </c>
      <c r="B10" s="7">
        <v>718</v>
      </c>
      <c r="C10" s="7">
        <v>66867</v>
      </c>
      <c r="D10" s="7">
        <v>192764.44</v>
      </c>
      <c r="E10" s="7">
        <v>2024186</v>
      </c>
      <c r="F10" s="7"/>
      <c r="G10" s="7"/>
      <c r="H10" s="7">
        <v>7596158.7399999984</v>
      </c>
      <c r="I10" s="7">
        <v>2500621</v>
      </c>
      <c r="J10" s="7">
        <v>7789641.1799999988</v>
      </c>
      <c r="K10" s="7">
        <v>4591674</v>
      </c>
    </row>
    <row r="11" spans="1:11" x14ac:dyDescent="0.25">
      <c r="A11" s="9" t="s">
        <v>8335</v>
      </c>
      <c r="B11" s="7">
        <v>210447.02000000002</v>
      </c>
      <c r="C11" s="7">
        <v>62144650</v>
      </c>
      <c r="D11" s="7">
        <v>584271.29</v>
      </c>
      <c r="E11" s="7">
        <v>15304369</v>
      </c>
      <c r="F11" s="7"/>
      <c r="G11" s="7"/>
      <c r="H11" s="7">
        <v>7923242.9400000013</v>
      </c>
      <c r="I11" s="7">
        <v>4831364</v>
      </c>
      <c r="J11" s="7">
        <v>8717961.2500000019</v>
      </c>
      <c r="K11" s="7">
        <v>82280383</v>
      </c>
    </row>
    <row r="12" spans="1:11" x14ac:dyDescent="0.25">
      <c r="A12" s="9" t="s">
        <v>8336</v>
      </c>
      <c r="B12" s="7">
        <v>430701.75</v>
      </c>
      <c r="C12" s="7">
        <v>9534955</v>
      </c>
      <c r="D12" s="7">
        <v>614804.40999999992</v>
      </c>
      <c r="E12" s="7">
        <v>45816389</v>
      </c>
      <c r="F12" s="7"/>
      <c r="G12" s="7"/>
      <c r="H12" s="7">
        <v>9097006.9100000001</v>
      </c>
      <c r="I12" s="7">
        <v>5656867</v>
      </c>
      <c r="J12" s="7">
        <v>10142513.07</v>
      </c>
      <c r="K12" s="7">
        <v>61008211</v>
      </c>
    </row>
    <row r="13" spans="1:11" x14ac:dyDescent="0.25">
      <c r="A13" s="9" t="s">
        <v>8337</v>
      </c>
      <c r="B13" s="7">
        <v>1814059.74</v>
      </c>
      <c r="C13" s="7">
        <v>106811808</v>
      </c>
      <c r="D13" s="7">
        <v>1068461.22</v>
      </c>
      <c r="E13" s="7">
        <v>25692250</v>
      </c>
      <c r="F13" s="7"/>
      <c r="G13" s="7"/>
      <c r="H13" s="7">
        <v>10519578.890000001</v>
      </c>
      <c r="I13" s="7">
        <v>5044662</v>
      </c>
      <c r="J13" s="7">
        <v>13402099.850000001</v>
      </c>
      <c r="K13" s="7">
        <v>137548720</v>
      </c>
    </row>
    <row r="14" spans="1:11" x14ac:dyDescent="0.25">
      <c r="A14" s="9" t="s">
        <v>8338</v>
      </c>
      <c r="B14" s="7">
        <v>83165</v>
      </c>
      <c r="C14" s="7">
        <v>1644200</v>
      </c>
      <c r="D14" s="7">
        <v>305434</v>
      </c>
      <c r="E14" s="7">
        <v>1324920</v>
      </c>
      <c r="F14" s="7">
        <v>196109.38</v>
      </c>
      <c r="G14" s="7">
        <v>969039</v>
      </c>
      <c r="H14" s="7">
        <v>916645.31999999983</v>
      </c>
      <c r="I14" s="7">
        <v>665278</v>
      </c>
      <c r="J14" s="7">
        <v>1501353.6999999997</v>
      </c>
      <c r="K14" s="7">
        <v>4603437</v>
      </c>
    </row>
    <row r="15" spans="1:11" x14ac:dyDescent="0.25">
      <c r="A15" s="9" t="s">
        <v>8322</v>
      </c>
      <c r="B15" s="7">
        <v>2542931.5099999998</v>
      </c>
      <c r="C15" s="7">
        <v>180776788</v>
      </c>
      <c r="D15" s="7">
        <v>2838967.4</v>
      </c>
      <c r="E15" s="7">
        <v>92651279</v>
      </c>
      <c r="F15" s="7">
        <v>196109.38</v>
      </c>
      <c r="G15" s="7">
        <v>969039</v>
      </c>
      <c r="H15" s="7">
        <v>40595733.369999997</v>
      </c>
      <c r="I15" s="7">
        <v>21559363.810000002</v>
      </c>
      <c r="J15" s="7">
        <v>46173741.660000004</v>
      </c>
      <c r="K15" s="7">
        <v>295956469.81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9B53-5784-458D-9BA0-6CABADA359EA}">
  <sheetPr codeName="Sheet3"/>
  <dimension ref="A1:H13"/>
  <sheetViews>
    <sheetView workbookViewId="0">
      <selection sqref="A1:D13"/>
    </sheetView>
  </sheetViews>
  <sheetFormatPr defaultRowHeight="15" x14ac:dyDescent="0.25"/>
  <cols>
    <col min="1" max="1" width="26.5703125" style="12" bestFit="1" customWidth="1"/>
    <col min="2" max="2" width="16.42578125" style="12" bestFit="1" customWidth="1"/>
    <col min="3" max="3" width="25.5703125" style="12" customWidth="1"/>
    <col min="4" max="4" width="16" style="12" bestFit="1" customWidth="1"/>
    <col min="5" max="5" width="12.28515625" style="12" bestFit="1" customWidth="1"/>
    <col min="6" max="6" width="19.140625" style="12" bestFit="1" customWidth="1"/>
    <col min="7" max="7" width="15.42578125" style="12" bestFit="1" customWidth="1"/>
    <col min="8" max="8" width="20.42578125" style="12" bestFit="1" customWidth="1"/>
  </cols>
  <sheetData>
    <row r="1" spans="1:8" x14ac:dyDescent="0.25">
      <c r="A1" s="12" t="s">
        <v>8339</v>
      </c>
      <c r="B1" s="12" t="s">
        <v>8346</v>
      </c>
      <c r="C1" s="12" t="s">
        <v>8340</v>
      </c>
      <c r="D1" s="12" t="s">
        <v>8341</v>
      </c>
      <c r="E1" s="12" t="s">
        <v>8342</v>
      </c>
      <c r="F1" s="12" t="s">
        <v>8343</v>
      </c>
      <c r="G1" s="12" t="s">
        <v>8344</v>
      </c>
      <c r="H1" s="12" t="s">
        <v>8345</v>
      </c>
    </row>
    <row r="2" spans="1:8" x14ac:dyDescent="0.25">
      <c r="A2" s="12" t="s">
        <v>8347</v>
      </c>
      <c r="B2" s="12">
        <f>COUNTIFS(Sheet1!$D$2:$D$4115,"&lt;1000", Sheet1!$F$2:$F$4115,"=successful")</f>
        <v>322</v>
      </c>
      <c r="C2" s="12">
        <f>COUNTIFS(Sheet1!$D$2:$D$4115,"&lt;1000", Sheet1!$F$2:$F$4115,"=failed")</f>
        <v>113</v>
      </c>
      <c r="D2" s="12">
        <f>COUNTIFS(Sheet1!$D$2:$D$4115,"&lt;1000", Sheet1!$F$2:$F$4115,"=canceled")</f>
        <v>18</v>
      </c>
      <c r="E2" s="1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s="12" t="s">
        <v>8348</v>
      </c>
      <c r="B3" s="12">
        <f>COUNTIFS(Sheet1!$D$2:$D$4115,"&gt;=1000",Sheet1!$D$2:$D$4115,"&lt;=4999",Sheet1!$F$2:$F$4115,"=successful")</f>
        <v>932</v>
      </c>
      <c r="C3" s="12">
        <f>COUNTIFS(Sheet1!$D$2:$D$4115,"&gt;=1000",Sheet1!$D$2:$D$4115,"&lt;=4999",Sheet1!$F$2:$F$4115,"=failed")</f>
        <v>420</v>
      </c>
      <c r="D3" s="12">
        <f>COUNTIFS(Sheet1!$D$2:$D$4115,"&gt;=1000",Sheet1!$D$2:$D$4115,"&lt;=4999",Sheet1!$F$2:$F$4115,"=canceledl")</f>
        <v>0</v>
      </c>
      <c r="E3" s="12">
        <f t="shared" ref="E3:E13" si="0">SUM(B3:D3)</f>
        <v>1352</v>
      </c>
      <c r="F3" s="13">
        <f t="shared" ref="F3:F13" si="1">B3/E3</f>
        <v>0.68934911242603547</v>
      </c>
      <c r="G3" s="13">
        <f t="shared" ref="G3:G13" si="2">C3/E3</f>
        <v>0.31065088757396447</v>
      </c>
      <c r="H3" s="13">
        <f t="shared" ref="H3:H13" si="3">D3/E3</f>
        <v>0</v>
      </c>
    </row>
    <row r="4" spans="1:8" x14ac:dyDescent="0.25">
      <c r="A4" s="12" t="s">
        <v>8349</v>
      </c>
      <c r="B4" s="12">
        <f>COUNTIFS(Sheet1!$D$2:$D$4115,"&gt;=5000",Sheet1!$D$2:$D$4115,"&lt;=9999",Sheet1!$F$2:$F$4115,"=successful")</f>
        <v>381</v>
      </c>
      <c r="C4" s="12">
        <f>COUNTIFS(Sheet1!$D$2:$D$4115,"&gt;=5000",Sheet1!$D$2:$D$4115,"&lt;=9999",Sheet1!$F$2:$F$4115,"=failed")</f>
        <v>283</v>
      </c>
      <c r="D4" s="12">
        <f>COUNTIFS(Sheet1!$D$2:$D$4115,"&gt;=5000",Sheet1!$D$2:$D$4115,"&lt;=9999",Sheet1!$F$2:$F$4115,"=canceledl")</f>
        <v>0</v>
      </c>
      <c r="E4" s="12">
        <f t="shared" si="0"/>
        <v>664</v>
      </c>
      <c r="F4" s="13">
        <f t="shared" si="1"/>
        <v>0.5737951807228916</v>
      </c>
      <c r="G4" s="13">
        <f t="shared" si="2"/>
        <v>0.42620481927710846</v>
      </c>
      <c r="H4" s="13">
        <f t="shared" si="3"/>
        <v>0</v>
      </c>
    </row>
    <row r="5" spans="1:8" x14ac:dyDescent="0.25">
      <c r="A5" s="12" t="s">
        <v>8350</v>
      </c>
      <c r="B5" s="12">
        <f>COUNTIFS(Sheet1!$D$2:$D$4115,"&gt;=10000",Sheet1!$D$2:$D$4115,"&lt;=14999",Sheet1!$F$2:$F$4115,"=successful")</f>
        <v>168</v>
      </c>
      <c r="C5" s="12">
        <f>COUNTIFS(Sheet1!$D$2:$D$4115,"&gt;=10000",Sheet1!$D$2:$D$4115,"&lt;=14999",Sheet1!$F$2:$F$4115,"=failed")</f>
        <v>144</v>
      </c>
      <c r="D5" s="12">
        <f>COUNTIFS(Sheet1!$D$2:$D$4115,"&gt;=10000",Sheet1!$D$2:$D$4115,"&lt;=14999",Sheet1!$F$2:$F$4115,"=canceled")</f>
        <v>40</v>
      </c>
      <c r="E5" s="12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s="12" t="s">
        <v>8351</v>
      </c>
      <c r="B6" s="12">
        <f>COUNTIFS(Sheet1!$D$2:$D$4115,"&gt;=15000",Sheet1!$D$2:$D$4115,"&lt;=19999",Sheet1!$F$2:$F$4115,"=successful")</f>
        <v>94</v>
      </c>
      <c r="C6" s="12">
        <f>COUNTIFS(Sheet1!$D$2:$D$4115,"&gt;=15000",Sheet1!$D$2:$D$4115,"&lt;=19999",Sheet1!$F$2:$F$4115,"=failed")</f>
        <v>90</v>
      </c>
      <c r="D6" s="12">
        <f>COUNTIFS(Sheet1!$D$2:$D$4115,"&gt;=15000",Sheet1!$D$2:$D$4115,"&lt;=19999",Sheet1!$F$2:$F$4115,"=canceled")</f>
        <v>17</v>
      </c>
      <c r="E6" s="12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s="12" t="s">
        <v>8352</v>
      </c>
      <c r="B7" s="12">
        <f>COUNTIFS(Sheet1!$D$2:$D$4115,"&gt;=20000",Sheet1!$D$2:$D$4115,"&lt;=24999",Sheet1!$F$2:$F$4115,"=successful")</f>
        <v>62</v>
      </c>
      <c r="C7" s="12">
        <f>COUNTIFS(Sheet1!$D$2:$D$4115,"&gt;=20000",Sheet1!$D$2:$D$4115,"&lt;=24999",Sheet1!$F$2:$F$4115,"=failed")</f>
        <v>72</v>
      </c>
      <c r="D7" s="12">
        <f>COUNTIFS(Sheet1!$D$2:$D$4115,"&gt;=20000",Sheet1!$D$2:$D$4115,"&lt;=24999",Sheet1!$F$2:$F$4115,"=canceledl")</f>
        <v>0</v>
      </c>
      <c r="E7" s="12">
        <f t="shared" si="0"/>
        <v>134</v>
      </c>
      <c r="F7" s="13">
        <f t="shared" si="1"/>
        <v>0.46268656716417911</v>
      </c>
      <c r="G7" s="13">
        <f t="shared" si="2"/>
        <v>0.53731343283582089</v>
      </c>
      <c r="H7" s="13">
        <f t="shared" si="3"/>
        <v>0</v>
      </c>
    </row>
    <row r="8" spans="1:8" x14ac:dyDescent="0.25">
      <c r="A8" s="12" t="s">
        <v>8353</v>
      </c>
      <c r="B8" s="12">
        <f>COUNTIFS(Sheet1!$D$2:$D$4115,"&gt;=25000",Sheet1!$D$2:$D$4115,"&lt;=29999",Sheet1!$F$2:$F$4115,"=successful")</f>
        <v>55</v>
      </c>
      <c r="C8" s="12">
        <f>COUNTIFS(Sheet1!$D$2:$D$4115,"&gt;=25000",Sheet1!$D$2:$D$4115,"&lt;=29999",Sheet1!$F$2:$F$4115,"=failed")</f>
        <v>64</v>
      </c>
      <c r="D8" s="12">
        <f>COUNTIFS(Sheet1!$D$2:$D$4115,"&gt;=25000",Sheet1!$D$2:$D$4115,"&lt;=29999",Sheet1!$F$2:$F$4115,"=canceled")</f>
        <v>18</v>
      </c>
      <c r="E8" s="12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s="12" t="s">
        <v>8354</v>
      </c>
      <c r="B9" s="12">
        <f>COUNTIFS(Sheet1!$D$2:$D$4115,"&gt;=30000",Sheet1!$D$2:$D$4115,"&lt;=34999",Sheet1!$F$2:$F$4115,"=successful")</f>
        <v>32</v>
      </c>
      <c r="C9" s="12">
        <f>COUNTIFS(Sheet1!$D$2:$D$4115,"&gt;=30000",Sheet1!$D$2:$D$4115,"&lt;=34999",Sheet1!$F$2:$F$4115,"=failed")</f>
        <v>37</v>
      </c>
      <c r="D9" s="12">
        <f>COUNTIFS(Sheet1!$D$2:$D$4115,"&gt;=30000",Sheet1!$D$2:$D$4115,"&lt;=34999",Sheet1!$F$2:$F$4115,"=canceled")</f>
        <v>13</v>
      </c>
      <c r="E9" s="12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s="12" t="s">
        <v>8355</v>
      </c>
      <c r="B10" s="12">
        <f>COUNTIFS(Sheet1!$D$2:$D$4115,"&gt;=35000",Sheet1!$D$2:$D$4115,"&lt;=39999",Sheet1!$F$2:$F$4115,"=successful")</f>
        <v>26</v>
      </c>
      <c r="C10" s="12">
        <f>COUNTIFS(Sheet1!$D$2:$D$4115,"&gt;=35000",Sheet1!$D$2:$D$4115,"&lt;=39999",Sheet1!$F$2:$F$4115,"=failed")</f>
        <v>22</v>
      </c>
      <c r="D10" s="12">
        <f>COUNTIFS(Sheet1!$D$2:$D$4115,"&gt;=35000",Sheet1!$D$2:$D$4115,"&lt;=39999",Sheet1!$F$2:$F$4115,"=canceled")</f>
        <v>7</v>
      </c>
      <c r="E10" s="12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s="12" t="s">
        <v>8356</v>
      </c>
      <c r="B11" s="12">
        <f>COUNTIFS(Sheet1!$D$2:$D$4115,"&gt;=40000",Sheet1!$D$2:$D$4115,"&lt;=44999",Sheet1!$F$2:$F$4115,"=successful")</f>
        <v>21</v>
      </c>
      <c r="C11" s="12">
        <f>COUNTIFS(Sheet1!$D$2:$D$4115,"&gt;=40000",Sheet1!$D$2:$D$4115,"&lt;=44999",Sheet1!$F$2:$F$4115,"=failed")</f>
        <v>16</v>
      </c>
      <c r="D11" s="12">
        <f>COUNTIFS(Sheet1!$D$2:$D$4115,"&gt;=40000",Sheet1!$D$2:$D$4115,"&lt;=44999",Sheet1!$F$2:$F$4115,"=canceled")</f>
        <v>6</v>
      </c>
      <c r="E11" s="12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s="12" t="s">
        <v>8357</v>
      </c>
      <c r="B12" s="12">
        <f>COUNTIFS(Sheet1!$D$2:$D$4115,"&gt;=45000",Sheet1!$D$2:$D$4115,"&lt;=49999",Sheet1!$F$2:$F$4115,"=successful")</f>
        <v>6</v>
      </c>
      <c r="C12" s="12">
        <f>COUNTIFS(Sheet1!$D$2:$D$4115,"&gt;=45000",Sheet1!$D$2:$D$4115,"&lt;=49999",Sheet1!$F$2:$F$4115,"=failed")</f>
        <v>11</v>
      </c>
      <c r="D12" s="12">
        <f>COUNTIFS(Sheet1!$D$2:$D$4115,"&gt;=45000",Sheet1!$D$2:$D$4115,"&lt;=49999",Sheet1!$F$2:$F$4115,"=successful")</f>
        <v>6</v>
      </c>
      <c r="E12" s="12">
        <f t="shared" si="0"/>
        <v>23</v>
      </c>
      <c r="F12" s="13">
        <f t="shared" si="1"/>
        <v>0.2608695652173913</v>
      </c>
      <c r="G12" s="13">
        <f t="shared" si="2"/>
        <v>0.47826086956521741</v>
      </c>
      <c r="H12" s="13">
        <f t="shared" si="3"/>
        <v>0.2608695652173913</v>
      </c>
    </row>
    <row r="13" spans="1:8" x14ac:dyDescent="0.25">
      <c r="A13" s="12" t="s">
        <v>8358</v>
      </c>
      <c r="B13" s="12">
        <f>COUNTIFS(Sheet1!$D$2:$D$4115,"&gt;=50000",Sheet1!$F$2:$F$4115,"=successful")</f>
        <v>86</v>
      </c>
      <c r="C13" s="12">
        <f>COUNTIFS(Sheet1!$D$2:$D$4115,"&gt;=50000",Sheet1!$F$2:$F$4115,"=failedl")</f>
        <v>0</v>
      </c>
      <c r="D13" s="12">
        <f>COUNTIFS(Sheet1!$D$2:$D$4115,"&gt;=50000",Sheet1!$F$2:$F$4115,"=canceled")</f>
        <v>100</v>
      </c>
      <c r="E13" s="12">
        <f t="shared" si="0"/>
        <v>186</v>
      </c>
      <c r="F13" s="13">
        <f t="shared" si="1"/>
        <v>0.46236559139784944</v>
      </c>
      <c r="G13" s="13">
        <f t="shared" si="2"/>
        <v>0</v>
      </c>
      <c r="H13" s="13">
        <f t="shared" si="3"/>
        <v>0.5376344086021505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D271" sqref="D27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85546875" customWidth="1"/>
    <col min="16" max="16" width="14.85546875" style="5" customWidth="1"/>
    <col min="17" max="17" width="13.85546875" customWidth="1"/>
    <col min="18" max="18" width="12.85546875" bestFit="1" customWidth="1"/>
    <col min="19" max="19" width="28.57031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IFERROR(E2/L2,0)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IFERROR(E3/L3,0)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5">
        <f t="shared" ref="P67:P130" si="7">IFERROR(E67/L67,0)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5">
        <f t="shared" ref="P131:P194" si="13">IFERROR(E131/L131,0)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5">
        <f t="shared" ref="P195:P258" si="19">IFERROR(E195/L195,0)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5">
        <f t="shared" ref="P259:P322" si="25">IFERROR(E259/L259,0)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5">
        <f t="shared" ref="P323:P386" si="31">IFERROR(E323/L323,0)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5">
        <f t="shared" ref="P387:P450" si="37">IFERROR(E387/L387,0)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5">
        <f t="shared" ref="P451:P514" si="43">IFERROR(E451/L451,0)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5">
        <f t="shared" ref="P515:P578" si="49">IFERROR(E515/L515,0)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5">
        <f t="shared" ref="P579:P642" si="55">IFERROR(E579/L579,0)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5">
        <f t="shared" ref="P643:P706" si="61">IFERROR(E643/L643,0)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5">
        <f t="shared" ref="P707:P770" si="67">IFERROR(E707/L707,0)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5">
        <f t="shared" ref="P771:P834" si="73">IFERROR(E771/L771,0)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5">
        <f t="shared" ref="P835:P898" si="79">IFERROR(E835/L835,0)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5">
        <f t="shared" ref="P899:P962" si="85">IFERROR(E899/L899,0)</f>
        <v>0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5">
        <f t="shared" ref="P963:P1026" si="91">IFERROR(E963/L963,0)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5">
        <f t="shared" ref="P1027:P1090" si="97">IFERROR(E1027/L1027,0)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5">
        <f t="shared" ref="P1091:P1154" si="103">IFERROR(E1091/L1091,0)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5">
        <f t="shared" ref="P1155:P1218" si="109">IFERROR(E1155/L1155,0)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5">
        <f t="shared" ref="P1219:P1282" si="115">IFERROR(E1219/L1219,0)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5">
        <f t="shared" ref="P1283:P1346" si="121">IFERROR(E1283/L1283,0)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5">
        <f t="shared" ref="P1347:P1410" si="127">IFERROR(E1347/L1347,0)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5">
        <f t="shared" ref="P1411:P1474" si="133">IFERROR(E1411/L1411,0)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5">
        <f t="shared" ref="P1475:P1538" si="139">IFERROR(E1475/L1475,0)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5">
        <f t="shared" ref="P1539:P1602" si="145">IFERROR(E1539/L1539,0)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5">
        <f t="shared" ref="P1603:P1666" si="151">IFERROR(E1603/L1603,0)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5">
        <f t="shared" ref="P1667:P1730" si="157">IFERROR(E1667/L1667,0)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5">
        <f t="shared" ref="P1731:P1794" si="163">IFERROR(E1731/L1731,0)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5">
        <f t="shared" ref="P1795:P1858" si="169">IFERROR(E1795/L1795,0)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5">
        <f t="shared" ref="P1859:P1922" si="175">IFERROR(E1859/L1859,0)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5">
        <f t="shared" ref="P1923:P1986" si="181">IFERROR(E1923/L1923,0)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5">
        <f t="shared" ref="P1987:P2050" si="187">IFERROR(E1987/L1987,0)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5">
        <f t="shared" ref="P2051:P2114" si="193">IFERROR(E2051/L2051,0)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5">
        <f t="shared" ref="P2115:P2178" si="199">IFERROR(E2115/L2115,0)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5">
        <f t="shared" ref="P2179:P2242" si="205">IFERROR(E2179/L2179,0)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5">
        <f t="shared" ref="P2243:P2306" si="211">IFERROR(E2243/L2243,0)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5">
        <f t="shared" ref="P2307:P2370" si="217">IFERROR(E2307/L2307,0)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5">
        <f t="shared" ref="P2371:P2434" si="223">IFERROR(E2371/L2371,0)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5">
        <f t="shared" ref="P2435:P2498" si="229">IFERROR(E2435/L2435,0)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5">
        <f t="shared" ref="P2499:P2562" si="235">IFERROR(E2499/L2499,0)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5">
        <f t="shared" ref="P2563:P2626" si="241">IFERROR(E2563/L2563,0)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5">
        <f t="shared" ref="P2627:P2690" si="247">IFERROR(E2627/L2627,0)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5">
        <f t="shared" ref="P2691:P2754" si="253">IFERROR(E2691/L2691,0)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5">
        <f t="shared" ref="P2755:P2818" si="259">IFERROR(E2755/L2755,0)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5">
        <f t="shared" ref="P2819:P2882" si="265">IFERROR(E2819/L2819,0)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5">
        <f t="shared" ref="P2883:P2946" si="271">IFERROR(E2883/L2883,0)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5">
        <f t="shared" ref="P2947:P3010" si="277">IFERROR(E2947/L2947,0)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5">
        <f t="shared" ref="P3011:P3074" si="283">IFERROR(E3011/L3011,0)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5">
        <f t="shared" ref="P3075:P3138" si="289">IFERROR(E3075/L3075,0)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5">
        <f t="shared" ref="P3139:P3202" si="295">IFERROR(E3139/L3139,0)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5">
        <f t="shared" ref="P3203:P3266" si="301">IFERROR(E3203/L3203,0)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5">
        <f t="shared" ref="P3267:P3330" si="307">IFERROR(E3267/L3267,0)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5">
        <f t="shared" ref="P3331:P3394" si="313">IFERROR(E3331/L3331,0)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5">
        <f t="shared" ref="P3395:P3458" si="319">IFERROR(E3395/L3395,0)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5">
        <f t="shared" ref="P3459:P3522" si="325">IFERROR(E3459/L3459,0)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5">
        <f t="shared" ref="P3523:P3586" si="331">IFERROR(E3523/L3523,0)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5">
        <f t="shared" ref="P3587:P3650" si="337">IFERROR(E3587/L3587,0)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5">
        <f t="shared" ref="P3651:P3714" si="343">IFERROR(E3651/L3651,0)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5">
        <f t="shared" ref="P3715:P3778" si="349">IFERROR(E3715/L3715,0)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5">
        <f t="shared" ref="P3779:P3842" si="355">IFERROR(E3779/L3779,0)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5">
        <f t="shared" ref="P3843:P3906" si="361">IFERROR(E3843/L3843,0)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5">
        <f t="shared" ref="P3907:P3970" si="367">IFERROR(E3907/L3907,0)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5">
        <f t="shared" ref="P3971:P4034" si="373">IFERROR(E3971/L3971,0)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5">
        <f t="shared" ref="P4035:P4098" si="379">IFERROR(E4035/L4035,0)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5">
        <f t="shared" ref="P4099:P4115" si="385">IFERROR(E4099/L4099,0)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00000000-0001-0000-0000-000000000000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Q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2A90-202A-44F0-9E35-E33C3EA8A856}">
  <sheetPr codeName="Sheet4"/>
  <dimension ref="A1:F14"/>
  <sheetViews>
    <sheetView workbookViewId="0">
      <selection activeCell="B8" sqref="B8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3.85546875" bestFit="1" customWidth="1"/>
    <col min="4" max="4" width="5.7109375" bestFit="1" customWidth="1"/>
    <col min="5" max="5" width="8.42578125" bestFit="1" customWidth="1"/>
    <col min="6" max="7" width="10.7109375" bestFit="1" customWidth="1"/>
    <col min="8" max="8" width="3.28515625" bestFit="1" customWidth="1"/>
    <col min="9" max="10" width="3" bestFit="1" customWidth="1"/>
    <col min="11" max="11" width="4" bestFit="1" customWidth="1"/>
    <col min="12" max="12" width="3.28515625" bestFit="1" customWidth="1"/>
    <col min="13" max="14" width="3" bestFit="1" customWidth="1"/>
    <col min="15" max="15" width="3.28515625" bestFit="1" customWidth="1"/>
    <col min="16" max="16" width="3.85546875" bestFit="1" customWidth="1"/>
    <col min="17" max="17" width="3.28515625" bestFit="1" customWidth="1"/>
    <col min="18" max="18" width="3.7109375" bestFit="1" customWidth="1"/>
    <col min="19" max="19" width="3.28515625" bestFit="1" customWidth="1"/>
    <col min="20" max="20" width="3" bestFit="1" customWidth="1"/>
    <col min="21" max="21" width="3.28515625" bestFit="1" customWidth="1"/>
    <col min="22" max="22" width="5" bestFit="1" customWidth="1"/>
    <col min="23" max="23" width="7" bestFit="1" customWidth="1"/>
    <col min="24" max="24" width="10.7109375" bestFit="1" customWidth="1"/>
  </cols>
  <sheetData>
    <row r="1" spans="1:6" x14ac:dyDescent="0.25">
      <c r="A1" s="8" t="s">
        <v>8223</v>
      </c>
      <c r="B1" t="s">
        <v>8311</v>
      </c>
    </row>
    <row r="3" spans="1:6" x14ac:dyDescent="0.25">
      <c r="A3" s="8" t="s">
        <v>8310</v>
      </c>
      <c r="B3" s="8" t="s">
        <v>8323</v>
      </c>
    </row>
    <row r="4" spans="1:6" x14ac:dyDescent="0.25">
      <c r="A4" s="8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</row>
    <row r="5" spans="1:6" x14ac:dyDescent="0.25">
      <c r="A5" s="9" t="s">
        <v>8313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9" t="s">
        <v>8314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9" t="s">
        <v>8315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9" t="s">
        <v>8316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8317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9" t="s">
        <v>8318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9" t="s">
        <v>8319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9" t="s">
        <v>8320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9" t="s">
        <v>8321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9" t="s">
        <v>8322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E4E50-BB3D-41E3-885B-F874BABAC175}">
  <sheetPr codeName="Sheet5"/>
  <dimension ref="A2:F40"/>
  <sheetViews>
    <sheetView tabSelected="1" topLeftCell="A4" workbookViewId="0">
      <selection activeCell="A15" sqref="A1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8" t="s">
        <v>8223</v>
      </c>
      <c r="B2" t="s">
        <v>8229</v>
      </c>
    </row>
    <row r="3" spans="1:6" x14ac:dyDescent="0.25">
      <c r="A3" s="8" t="s">
        <v>8308</v>
      </c>
      <c r="B3" t="s">
        <v>8311</v>
      </c>
    </row>
    <row r="5" spans="1:6" x14ac:dyDescent="0.25">
      <c r="A5" s="8" t="s">
        <v>8310</v>
      </c>
      <c r="B5" s="8" t="s">
        <v>8323</v>
      </c>
    </row>
    <row r="6" spans="1:6" x14ac:dyDescent="0.25">
      <c r="A6" s="8" t="s">
        <v>8312</v>
      </c>
      <c r="B6" t="s">
        <v>8220</v>
      </c>
      <c r="C6" t="s">
        <v>8221</v>
      </c>
      <c r="D6" t="s">
        <v>8222</v>
      </c>
      <c r="E6" t="s">
        <v>8219</v>
      </c>
      <c r="F6" t="s">
        <v>8322</v>
      </c>
    </row>
    <row r="7" spans="1:6" x14ac:dyDescent="0.25">
      <c r="A7" s="9" t="s">
        <v>8360</v>
      </c>
      <c r="B7" s="7"/>
      <c r="C7" s="7">
        <v>5</v>
      </c>
      <c r="D7" s="7"/>
      <c r="E7" s="7"/>
      <c r="F7" s="7">
        <v>5</v>
      </c>
    </row>
    <row r="8" spans="1:6" x14ac:dyDescent="0.25">
      <c r="A8" s="9" t="s">
        <v>8361</v>
      </c>
      <c r="B8" s="7">
        <v>1</v>
      </c>
      <c r="C8" s="7"/>
      <c r="D8" s="7"/>
      <c r="E8" s="7"/>
      <c r="F8" s="7">
        <v>1</v>
      </c>
    </row>
    <row r="9" spans="1:6" x14ac:dyDescent="0.25">
      <c r="A9" s="9" t="s">
        <v>8359</v>
      </c>
      <c r="B9" s="7"/>
      <c r="C9" s="7">
        <v>2</v>
      </c>
      <c r="D9" s="7"/>
      <c r="E9" s="7"/>
      <c r="F9" s="7">
        <v>2</v>
      </c>
    </row>
    <row r="10" spans="1:6" x14ac:dyDescent="0.25">
      <c r="A10" s="9" t="s">
        <v>8362</v>
      </c>
      <c r="B10" s="7"/>
      <c r="C10" s="7"/>
      <c r="D10" s="7"/>
      <c r="E10" s="7">
        <v>4</v>
      </c>
      <c r="F10" s="7">
        <v>4</v>
      </c>
    </row>
    <row r="11" spans="1:6" x14ac:dyDescent="0.25">
      <c r="A11" s="9" t="s">
        <v>8363</v>
      </c>
      <c r="B11" s="7"/>
      <c r="C11" s="7">
        <v>2</v>
      </c>
      <c r="D11" s="7"/>
      <c r="E11" s="7"/>
      <c r="F11" s="7">
        <v>2</v>
      </c>
    </row>
    <row r="12" spans="1:6" x14ac:dyDescent="0.25">
      <c r="A12" s="9" t="s">
        <v>8364</v>
      </c>
      <c r="B12" s="7"/>
      <c r="C12" s="7"/>
      <c r="D12" s="7"/>
      <c r="E12" s="7">
        <v>2</v>
      </c>
      <c r="F12" s="7">
        <v>2</v>
      </c>
    </row>
    <row r="13" spans="1:6" x14ac:dyDescent="0.25">
      <c r="A13" s="9" t="s">
        <v>8365</v>
      </c>
      <c r="B13" s="7"/>
      <c r="C13" s="7"/>
      <c r="D13" s="7">
        <v>1</v>
      </c>
      <c r="E13" s="7"/>
      <c r="F13" s="7">
        <v>1</v>
      </c>
    </row>
    <row r="14" spans="1:6" x14ac:dyDescent="0.25">
      <c r="A14" s="9" t="s">
        <v>8366</v>
      </c>
      <c r="B14" s="7"/>
      <c r="C14" s="7">
        <v>2</v>
      </c>
      <c r="D14" s="7"/>
      <c r="E14" s="7"/>
      <c r="F14" s="7">
        <v>2</v>
      </c>
    </row>
    <row r="15" spans="1:6" x14ac:dyDescent="0.25">
      <c r="A15" s="9" t="s">
        <v>8367</v>
      </c>
      <c r="B15" s="7">
        <v>2</v>
      </c>
      <c r="C15" s="7">
        <v>6</v>
      </c>
      <c r="D15" s="7"/>
      <c r="E15" s="7"/>
      <c r="F15" s="7">
        <v>8</v>
      </c>
    </row>
    <row r="16" spans="1:6" x14ac:dyDescent="0.25">
      <c r="A16" s="9" t="s">
        <v>8368</v>
      </c>
      <c r="B16" s="7"/>
      <c r="C16" s="7"/>
      <c r="D16" s="7"/>
      <c r="E16" s="7">
        <v>3</v>
      </c>
      <c r="F16" s="7">
        <v>3</v>
      </c>
    </row>
    <row r="17" spans="1:6" x14ac:dyDescent="0.25">
      <c r="A17" s="9" t="s">
        <v>8369</v>
      </c>
      <c r="B17" s="7"/>
      <c r="C17" s="7"/>
      <c r="D17" s="7"/>
      <c r="E17" s="7">
        <v>1</v>
      </c>
      <c r="F17" s="7">
        <v>1</v>
      </c>
    </row>
    <row r="18" spans="1:6" x14ac:dyDescent="0.25">
      <c r="A18" s="9" t="s">
        <v>8370</v>
      </c>
      <c r="B18" s="7"/>
      <c r="C18" s="7">
        <v>1</v>
      </c>
      <c r="D18" s="7"/>
      <c r="E18" s="7"/>
      <c r="F18" s="7">
        <v>1</v>
      </c>
    </row>
    <row r="19" spans="1:6" x14ac:dyDescent="0.25">
      <c r="A19" s="9" t="s">
        <v>8371</v>
      </c>
      <c r="B19" s="7"/>
      <c r="C19" s="7">
        <v>1</v>
      </c>
      <c r="D19" s="7"/>
      <c r="E19" s="7">
        <v>2</v>
      </c>
      <c r="F19" s="7">
        <v>3</v>
      </c>
    </row>
    <row r="20" spans="1:6" x14ac:dyDescent="0.25">
      <c r="A20" s="9" t="s">
        <v>8372</v>
      </c>
      <c r="B20" s="7"/>
      <c r="C20" s="7"/>
      <c r="D20" s="7"/>
      <c r="E20" s="7">
        <v>1</v>
      </c>
      <c r="F20" s="7">
        <v>1</v>
      </c>
    </row>
    <row r="21" spans="1:6" x14ac:dyDescent="0.25">
      <c r="A21" s="9" t="s">
        <v>8373</v>
      </c>
      <c r="B21" s="7"/>
      <c r="C21" s="7">
        <v>2</v>
      </c>
      <c r="D21" s="7"/>
      <c r="E21" s="7"/>
      <c r="F21" s="7">
        <v>2</v>
      </c>
    </row>
    <row r="22" spans="1:6" x14ac:dyDescent="0.25">
      <c r="A22" s="9" t="s">
        <v>8374</v>
      </c>
      <c r="B22" s="7"/>
      <c r="C22" s="7">
        <v>4</v>
      </c>
      <c r="D22" s="7"/>
      <c r="E22" s="7">
        <v>4</v>
      </c>
      <c r="F22" s="7">
        <v>8</v>
      </c>
    </row>
    <row r="23" spans="1:6" x14ac:dyDescent="0.25">
      <c r="A23" s="9" t="s">
        <v>8375</v>
      </c>
      <c r="B23" s="7"/>
      <c r="C23" s="7">
        <v>2</v>
      </c>
      <c r="D23" s="7"/>
      <c r="E23" s="7"/>
      <c r="F23" s="7">
        <v>2</v>
      </c>
    </row>
    <row r="24" spans="1:6" x14ac:dyDescent="0.25">
      <c r="A24" s="9" t="s">
        <v>8376</v>
      </c>
      <c r="B24" s="7"/>
      <c r="C24" s="7"/>
      <c r="D24" s="7"/>
      <c r="E24" s="7">
        <v>3</v>
      </c>
      <c r="F24" s="7">
        <v>3</v>
      </c>
    </row>
    <row r="25" spans="1:6" x14ac:dyDescent="0.25">
      <c r="A25" s="9" t="s">
        <v>8377</v>
      </c>
      <c r="B25" s="7"/>
      <c r="C25" s="7">
        <v>3</v>
      </c>
      <c r="D25" s="7"/>
      <c r="E25" s="7"/>
      <c r="F25" s="7">
        <v>3</v>
      </c>
    </row>
    <row r="26" spans="1:6" x14ac:dyDescent="0.25">
      <c r="A26" s="9" t="s">
        <v>8378</v>
      </c>
      <c r="B26" s="7"/>
      <c r="C26" s="7">
        <v>1</v>
      </c>
      <c r="D26" s="7"/>
      <c r="E26" s="7">
        <v>6</v>
      </c>
      <c r="F26" s="7">
        <v>7</v>
      </c>
    </row>
    <row r="27" spans="1:6" x14ac:dyDescent="0.25">
      <c r="A27" s="9" t="s">
        <v>8379</v>
      </c>
      <c r="B27" s="7"/>
      <c r="C27" s="7">
        <v>1</v>
      </c>
      <c r="D27" s="7"/>
      <c r="E27" s="7"/>
      <c r="F27" s="7">
        <v>1</v>
      </c>
    </row>
    <row r="28" spans="1:6" x14ac:dyDescent="0.25">
      <c r="A28" s="9" t="s">
        <v>8380</v>
      </c>
      <c r="B28" s="7"/>
      <c r="C28" s="7">
        <v>8</v>
      </c>
      <c r="D28" s="7"/>
      <c r="E28" s="7">
        <v>22</v>
      </c>
      <c r="F28" s="7">
        <v>30</v>
      </c>
    </row>
    <row r="29" spans="1:6" x14ac:dyDescent="0.25">
      <c r="A29" s="9" t="s">
        <v>8381</v>
      </c>
      <c r="B29" s="7"/>
      <c r="C29" s="7">
        <v>2</v>
      </c>
      <c r="D29" s="7"/>
      <c r="E29" s="7"/>
      <c r="F29" s="7">
        <v>2</v>
      </c>
    </row>
    <row r="30" spans="1:6" x14ac:dyDescent="0.25">
      <c r="A30" s="9" t="s">
        <v>8382</v>
      </c>
      <c r="B30" s="7"/>
      <c r="C30" s="7"/>
      <c r="D30" s="7"/>
      <c r="E30" s="7">
        <v>6</v>
      </c>
      <c r="F30" s="7">
        <v>6</v>
      </c>
    </row>
    <row r="31" spans="1:6" x14ac:dyDescent="0.25">
      <c r="A31" s="9" t="s">
        <v>8383</v>
      </c>
      <c r="B31" s="7">
        <v>3</v>
      </c>
      <c r="C31" s="7"/>
      <c r="D31" s="7"/>
      <c r="E31" s="7"/>
      <c r="F31" s="7">
        <v>3</v>
      </c>
    </row>
    <row r="32" spans="1:6" x14ac:dyDescent="0.25">
      <c r="A32" s="9" t="s">
        <v>8384</v>
      </c>
      <c r="B32" s="7"/>
      <c r="C32" s="7"/>
      <c r="D32" s="7"/>
      <c r="E32" s="7">
        <v>2</v>
      </c>
      <c r="F32" s="7">
        <v>2</v>
      </c>
    </row>
    <row r="33" spans="1:6" x14ac:dyDescent="0.25">
      <c r="A33" s="9" t="s">
        <v>8385</v>
      </c>
      <c r="B33" s="7">
        <v>1</v>
      </c>
      <c r="C33" s="7"/>
      <c r="D33" s="7"/>
      <c r="E33" s="7">
        <v>1</v>
      </c>
      <c r="F33" s="7">
        <v>2</v>
      </c>
    </row>
    <row r="34" spans="1:6" x14ac:dyDescent="0.25">
      <c r="A34" s="9" t="s">
        <v>8386</v>
      </c>
      <c r="B34" s="7">
        <v>1</v>
      </c>
      <c r="C34" s="7">
        <v>3</v>
      </c>
      <c r="D34" s="7"/>
      <c r="E34" s="7">
        <v>2</v>
      </c>
      <c r="F34" s="7">
        <v>6</v>
      </c>
    </row>
    <row r="35" spans="1:6" x14ac:dyDescent="0.25">
      <c r="A35" s="9" t="s">
        <v>8387</v>
      </c>
      <c r="B35" s="7"/>
      <c r="C35" s="7"/>
      <c r="D35" s="7"/>
      <c r="E35" s="7">
        <v>4</v>
      </c>
      <c r="F35" s="7">
        <v>4</v>
      </c>
    </row>
    <row r="36" spans="1:6" x14ac:dyDescent="0.25">
      <c r="A36" s="9" t="s">
        <v>8388</v>
      </c>
      <c r="B36" s="7"/>
      <c r="C36" s="7">
        <v>1</v>
      </c>
      <c r="D36" s="7"/>
      <c r="E36" s="7"/>
      <c r="F36" s="7">
        <v>1</v>
      </c>
    </row>
    <row r="37" spans="1:6" x14ac:dyDescent="0.25">
      <c r="A37" s="9" t="s">
        <v>8389</v>
      </c>
      <c r="B37" s="7"/>
      <c r="C37" s="7">
        <v>5</v>
      </c>
      <c r="D37" s="7"/>
      <c r="E37" s="7"/>
      <c r="F37" s="7">
        <v>5</v>
      </c>
    </row>
    <row r="38" spans="1:6" x14ac:dyDescent="0.25">
      <c r="A38" s="9" t="s">
        <v>8390</v>
      </c>
      <c r="B38" s="7"/>
      <c r="C38" s="7">
        <v>8</v>
      </c>
      <c r="D38" s="7"/>
      <c r="E38" s="7">
        <v>1</v>
      </c>
      <c r="F38" s="7">
        <v>9</v>
      </c>
    </row>
    <row r="39" spans="1:6" x14ac:dyDescent="0.25">
      <c r="A39" s="9" t="s">
        <v>8391</v>
      </c>
      <c r="B39" s="7">
        <v>9</v>
      </c>
      <c r="C39" s="7">
        <v>5</v>
      </c>
      <c r="D39" s="7"/>
      <c r="E39" s="7"/>
      <c r="F39" s="7">
        <v>14</v>
      </c>
    </row>
    <row r="40" spans="1:6" x14ac:dyDescent="0.25">
      <c r="A40" s="9" t="s">
        <v>8322</v>
      </c>
      <c r="B40" s="7">
        <v>17</v>
      </c>
      <c r="C40" s="7">
        <v>64</v>
      </c>
      <c r="D40" s="7">
        <v>1</v>
      </c>
      <c r="E40" s="7">
        <v>64</v>
      </c>
      <c r="F40" s="7">
        <v>146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Sheet4</vt:lpstr>
      <vt:lpstr>Sheet1</vt:lpstr>
      <vt:lpstr>CampaingState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Clifford Ouma</cp:lastModifiedBy>
  <dcterms:created xsi:type="dcterms:W3CDTF">2017-04-20T15:17:24Z</dcterms:created>
  <dcterms:modified xsi:type="dcterms:W3CDTF">2021-06-19T21:52:34Z</dcterms:modified>
</cp:coreProperties>
</file>